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Крамаренко\Видатки 2025\"/>
    </mc:Choice>
  </mc:AlternateContent>
  <bookViews>
    <workbookView xWindow="0" yWindow="0" windowWidth="15348" windowHeight="6132" firstSheet="6" activeTab="12"/>
  </bookViews>
  <sheets>
    <sheet name="січень 2025" sheetId="2" r:id="rId1"/>
    <sheet name="лютий 2025" sheetId="5" r:id="rId2"/>
    <sheet name="березень 2025" sheetId="6" r:id="rId3"/>
    <sheet name="квітень 2025" sheetId="7" r:id="rId4"/>
    <sheet name="травень 2025" sheetId="8" r:id="rId5"/>
    <sheet name="червень 2025 " sheetId="9" r:id="rId6"/>
    <sheet name="липень 2025" sheetId="10" r:id="rId7"/>
    <sheet name="серпень 2025 " sheetId="11" r:id="rId8"/>
    <sheet name="вересень 2025" sheetId="12" r:id="rId9"/>
    <sheet name="жовтень 2025" sheetId="13" r:id="rId10"/>
    <sheet name="листопад 2025" sheetId="14" r:id="rId11"/>
    <sheet name="грудень 2025" sheetId="15" r:id="rId12"/>
    <sheet name="рік 2025" sheetId="16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5" l="1"/>
  <c r="H48" i="15"/>
  <c r="H47" i="15"/>
  <c r="H42" i="15"/>
  <c r="H40" i="15"/>
  <c r="H36" i="15"/>
  <c r="H35" i="15"/>
  <c r="H32" i="15"/>
  <c r="C67" i="13" l="1"/>
  <c r="C67" i="11" l="1"/>
  <c r="C61" i="11"/>
  <c r="C29" i="11"/>
  <c r="H25" i="10" l="1"/>
  <c r="H22" i="10"/>
  <c r="H21" i="10"/>
  <c r="H20" i="10"/>
  <c r="H16" i="10"/>
  <c r="H10" i="10"/>
  <c r="C67" i="10" l="1"/>
  <c r="C61" i="10"/>
  <c r="C53" i="10"/>
  <c r="C54" i="10"/>
  <c r="C52" i="10"/>
  <c r="C29" i="10"/>
  <c r="C67" i="9" l="1"/>
  <c r="C61" i="9"/>
  <c r="C53" i="9"/>
  <c r="C54" i="9"/>
  <c r="C52" i="9"/>
  <c r="C29" i="9"/>
  <c r="C67" i="8" l="1"/>
  <c r="C61" i="8" l="1"/>
  <c r="C57" i="8"/>
  <c r="C54" i="8"/>
  <c r="C52" i="8"/>
  <c r="C29" i="8"/>
  <c r="G59" i="7" l="1"/>
  <c r="L50" i="7" l="1"/>
  <c r="V10" i="16" l="1"/>
  <c r="V14" i="16"/>
  <c r="V15" i="16"/>
  <c r="U10" i="16"/>
  <c r="U14" i="16"/>
  <c r="U15" i="16"/>
  <c r="T10" i="16"/>
  <c r="T14" i="16"/>
  <c r="T15" i="16"/>
  <c r="S10" i="16"/>
  <c r="S14" i="16"/>
  <c r="S15" i="16"/>
  <c r="R10" i="16"/>
  <c r="R14" i="16"/>
  <c r="R15" i="16"/>
  <c r="Q10" i="16"/>
  <c r="Q14" i="16"/>
  <c r="Q15" i="16"/>
  <c r="P10" i="16"/>
  <c r="P14" i="16"/>
  <c r="P15" i="16"/>
  <c r="O10" i="16"/>
  <c r="O14" i="16"/>
  <c r="O15" i="16"/>
  <c r="N10" i="16"/>
  <c r="N14" i="16"/>
  <c r="N15" i="16"/>
  <c r="M10" i="16"/>
  <c r="M14" i="16"/>
  <c r="M15" i="16"/>
  <c r="L10" i="16"/>
  <c r="L14" i="16"/>
  <c r="L15" i="16"/>
  <c r="K10" i="16"/>
  <c r="K14" i="16"/>
  <c r="K15" i="16"/>
  <c r="J10" i="16"/>
  <c r="J14" i="16"/>
  <c r="J15" i="16"/>
  <c r="I10" i="16"/>
  <c r="I14" i="16"/>
  <c r="I15" i="16"/>
  <c r="H10" i="16"/>
  <c r="H14" i="16"/>
  <c r="H15" i="16"/>
  <c r="G10" i="16"/>
  <c r="G14" i="16"/>
  <c r="G15" i="16"/>
  <c r="F10" i="16"/>
  <c r="F14" i="16"/>
  <c r="F15" i="16"/>
  <c r="E10" i="16"/>
  <c r="E14" i="16"/>
  <c r="E15" i="16"/>
  <c r="D10" i="16"/>
  <c r="D14" i="16"/>
  <c r="D15" i="16"/>
  <c r="W67" i="15"/>
  <c r="V63" i="15"/>
  <c r="R63" i="15"/>
  <c r="J63" i="15"/>
  <c r="W61" i="15"/>
  <c r="W59" i="15"/>
  <c r="W57" i="15"/>
  <c r="V55" i="15"/>
  <c r="U55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D55" i="15"/>
  <c r="W54" i="15"/>
  <c r="W53" i="15"/>
  <c r="W52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W49" i="15"/>
  <c r="W48" i="15"/>
  <c r="W47" i="15"/>
  <c r="W46" i="15"/>
  <c r="W45" i="15"/>
  <c r="W44" i="15"/>
  <c r="W43" i="15"/>
  <c r="W42" i="15"/>
  <c r="W41" i="15"/>
  <c r="W40" i="15"/>
  <c r="W39" i="15"/>
  <c r="W38" i="15"/>
  <c r="W37" i="15"/>
  <c r="W36" i="15"/>
  <c r="W35" i="15"/>
  <c r="W34" i="15"/>
  <c r="W33" i="15"/>
  <c r="W32" i="15"/>
  <c r="V30" i="15"/>
  <c r="U30" i="15"/>
  <c r="U63" i="15" s="1"/>
  <c r="T30" i="15"/>
  <c r="S30" i="15"/>
  <c r="S63" i="15" s="1"/>
  <c r="R30" i="15"/>
  <c r="Q30" i="15"/>
  <c r="Q63" i="15" s="1"/>
  <c r="P30" i="15"/>
  <c r="O30" i="15"/>
  <c r="O63" i="15" s="1"/>
  <c r="N30" i="15"/>
  <c r="M30" i="15"/>
  <c r="L30" i="15"/>
  <c r="K30" i="15"/>
  <c r="K63" i="15" s="1"/>
  <c r="J30" i="15"/>
  <c r="I30" i="15"/>
  <c r="H30" i="15"/>
  <c r="G30" i="15"/>
  <c r="G63" i="15" s="1"/>
  <c r="F30" i="15"/>
  <c r="F63" i="15" s="1"/>
  <c r="E30" i="15"/>
  <c r="D30" i="15"/>
  <c r="D63" i="15" s="1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67" i="14"/>
  <c r="V63" i="14"/>
  <c r="R63" i="14"/>
  <c r="F63" i="14"/>
  <c r="W61" i="14"/>
  <c r="W59" i="14"/>
  <c r="W57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D63" i="14" s="1"/>
  <c r="W54" i="14"/>
  <c r="W53" i="14"/>
  <c r="W52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W49" i="14"/>
  <c r="W48" i="14"/>
  <c r="W47" i="14"/>
  <c r="W46" i="14"/>
  <c r="W45" i="14"/>
  <c r="W44" i="14"/>
  <c r="W43" i="14"/>
  <c r="W42" i="14"/>
  <c r="W41" i="14"/>
  <c r="W40" i="14"/>
  <c r="W39" i="14"/>
  <c r="W38" i="14"/>
  <c r="W37" i="14"/>
  <c r="W36" i="14"/>
  <c r="W35" i="14"/>
  <c r="W34" i="14"/>
  <c r="W33" i="14"/>
  <c r="W32" i="14"/>
  <c r="V30" i="14"/>
  <c r="U30" i="14"/>
  <c r="U63" i="14" s="1"/>
  <c r="T30" i="14"/>
  <c r="S30" i="14"/>
  <c r="S63" i="14" s="1"/>
  <c r="R30" i="14"/>
  <c r="Q30" i="14"/>
  <c r="Q63" i="14" s="1"/>
  <c r="P30" i="14"/>
  <c r="O30" i="14"/>
  <c r="N30" i="14"/>
  <c r="M30" i="14"/>
  <c r="L30" i="14"/>
  <c r="K30" i="14"/>
  <c r="J30" i="14"/>
  <c r="I30" i="14"/>
  <c r="H30" i="14"/>
  <c r="G30" i="14"/>
  <c r="G63" i="14" s="1"/>
  <c r="F30" i="14"/>
  <c r="E30" i="14"/>
  <c r="D30" i="14"/>
  <c r="W29" i="14"/>
  <c r="W28" i="14"/>
  <c r="W27" i="14"/>
  <c r="W26" i="14"/>
  <c r="W25" i="14"/>
  <c r="W24" i="14"/>
  <c r="W23" i="14"/>
  <c r="W22" i="14"/>
  <c r="W21" i="14"/>
  <c r="W20" i="14"/>
  <c r="W19" i="14"/>
  <c r="W18" i="14"/>
  <c r="W17" i="14"/>
  <c r="W16" i="14"/>
  <c r="W15" i="14"/>
  <c r="W14" i="14"/>
  <c r="W13" i="14"/>
  <c r="W12" i="14"/>
  <c r="W11" i="14"/>
  <c r="W10" i="14"/>
  <c r="W67" i="13"/>
  <c r="Y67" i="13"/>
  <c r="C67" i="14" s="1"/>
  <c r="Y67" i="14" s="1"/>
  <c r="C67" i="15" s="1"/>
  <c r="L63" i="13"/>
  <c r="W61" i="13"/>
  <c r="W59" i="13"/>
  <c r="W57" i="13"/>
  <c r="V55" i="13"/>
  <c r="V63" i="13" s="1"/>
  <c r="U55" i="13"/>
  <c r="T55" i="13"/>
  <c r="S55" i="13"/>
  <c r="R55" i="13"/>
  <c r="R63" i="13" s="1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D55" i="13"/>
  <c r="W54" i="13"/>
  <c r="W53" i="13"/>
  <c r="W52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D63" i="13" s="1"/>
  <c r="W49" i="13"/>
  <c r="W48" i="13"/>
  <c r="W47" i="13"/>
  <c r="W46" i="13"/>
  <c r="W45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V30" i="13"/>
  <c r="U30" i="13"/>
  <c r="T30" i="13"/>
  <c r="S30" i="13"/>
  <c r="S63" i="13" s="1"/>
  <c r="R30" i="13"/>
  <c r="Q30" i="13"/>
  <c r="Q63" i="13" s="1"/>
  <c r="P30" i="13"/>
  <c r="O30" i="13"/>
  <c r="O63" i="13" s="1"/>
  <c r="N30" i="13"/>
  <c r="M30" i="13"/>
  <c r="L30" i="13"/>
  <c r="K30" i="13"/>
  <c r="J30" i="13"/>
  <c r="I30" i="13"/>
  <c r="H30" i="13"/>
  <c r="G30" i="13"/>
  <c r="G63" i="13" s="1"/>
  <c r="F30" i="13"/>
  <c r="E30" i="13"/>
  <c r="E63" i="13" s="1"/>
  <c r="D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W67" i="12"/>
  <c r="T63" i="12"/>
  <c r="L63" i="12"/>
  <c r="W61" i="12"/>
  <c r="W59" i="12"/>
  <c r="W57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W54" i="12"/>
  <c r="W53" i="12"/>
  <c r="W52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D63" i="12" s="1"/>
  <c r="W49" i="12"/>
  <c r="W48" i="12"/>
  <c r="W47" i="12"/>
  <c r="W46" i="12"/>
  <c r="W45" i="12"/>
  <c r="W44" i="12"/>
  <c r="W43" i="12"/>
  <c r="W42" i="12"/>
  <c r="W41" i="12"/>
  <c r="W40" i="12"/>
  <c r="W39" i="12"/>
  <c r="W38" i="12"/>
  <c r="W37" i="12"/>
  <c r="W36" i="12"/>
  <c r="W35" i="12"/>
  <c r="W34" i="12"/>
  <c r="W33" i="12"/>
  <c r="W32" i="12"/>
  <c r="V30" i="12"/>
  <c r="V63" i="12" s="1"/>
  <c r="U30" i="12"/>
  <c r="U63" i="12" s="1"/>
  <c r="T30" i="12"/>
  <c r="S30" i="12"/>
  <c r="S63" i="12" s="1"/>
  <c r="R30" i="12"/>
  <c r="R63" i="12" s="1"/>
  <c r="Q30" i="12"/>
  <c r="Q63" i="12" s="1"/>
  <c r="P30" i="12"/>
  <c r="P63" i="12" s="1"/>
  <c r="O30" i="12"/>
  <c r="O63" i="12" s="1"/>
  <c r="N30" i="12"/>
  <c r="N63" i="12" s="1"/>
  <c r="M30" i="12"/>
  <c r="L30" i="12"/>
  <c r="K30" i="12"/>
  <c r="J30" i="12"/>
  <c r="J63" i="12" s="1"/>
  <c r="I30" i="12"/>
  <c r="H30" i="12"/>
  <c r="G30" i="12"/>
  <c r="G63" i="12" s="1"/>
  <c r="F30" i="12"/>
  <c r="E30" i="12"/>
  <c r="D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67" i="11"/>
  <c r="Y67" i="11" s="1"/>
  <c r="C67" i="12" s="1"/>
  <c r="Y67" i="12" s="1"/>
  <c r="T63" i="11"/>
  <c r="L63" i="11"/>
  <c r="W61" i="11"/>
  <c r="Y61" i="11" s="1"/>
  <c r="C61" i="12" s="1"/>
  <c r="W59" i="11"/>
  <c r="W57" i="11"/>
  <c r="V55" i="11"/>
  <c r="U55" i="11"/>
  <c r="T55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W54" i="11"/>
  <c r="W53" i="11"/>
  <c r="W52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V30" i="11"/>
  <c r="V63" i="11" s="1"/>
  <c r="U30" i="11"/>
  <c r="U63" i="11" s="1"/>
  <c r="T30" i="11"/>
  <c r="S30" i="11"/>
  <c r="R30" i="11"/>
  <c r="R63" i="11" s="1"/>
  <c r="Q30" i="11"/>
  <c r="Q63" i="11" s="1"/>
  <c r="P30" i="11"/>
  <c r="O30" i="11"/>
  <c r="N30" i="11"/>
  <c r="N63" i="11" s="1"/>
  <c r="M30" i="11"/>
  <c r="M63" i="11" s="1"/>
  <c r="L30" i="11"/>
  <c r="K30" i="11"/>
  <c r="J30" i="11"/>
  <c r="I30" i="11"/>
  <c r="I63" i="11" s="1"/>
  <c r="H30" i="11"/>
  <c r="H63" i="11" s="1"/>
  <c r="G30" i="11"/>
  <c r="G63" i="11" s="1"/>
  <c r="F30" i="11"/>
  <c r="E30" i="11"/>
  <c r="D30" i="11"/>
  <c r="W29" i="11"/>
  <c r="Y29" i="11" s="1"/>
  <c r="C29" i="12" s="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67" i="10"/>
  <c r="Y67" i="10" s="1"/>
  <c r="V63" i="10"/>
  <c r="W61" i="10"/>
  <c r="Y61" i="10" s="1"/>
  <c r="W59" i="10"/>
  <c r="W57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W54" i="10"/>
  <c r="W53" i="10"/>
  <c r="Y53" i="10" s="1"/>
  <c r="C53" i="11" s="1"/>
  <c r="Y52" i="10"/>
  <c r="C52" i="11" s="1"/>
  <c r="W52" i="10"/>
  <c r="C55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F63" i="10" s="1"/>
  <c r="E50" i="10"/>
  <c r="D50" i="10"/>
  <c r="W49" i="10"/>
  <c r="W48" i="10"/>
  <c r="W47" i="10"/>
  <c r="W46" i="10"/>
  <c r="W45" i="10"/>
  <c r="W44" i="10"/>
  <c r="W43" i="10"/>
  <c r="W42" i="10"/>
  <c r="W41" i="10"/>
  <c r="W40" i="10"/>
  <c r="W39" i="10"/>
  <c r="W38" i="10"/>
  <c r="W37" i="10"/>
  <c r="W36" i="10"/>
  <c r="W35" i="10"/>
  <c r="W34" i="10"/>
  <c r="W33" i="10"/>
  <c r="W32" i="10"/>
  <c r="V30" i="10"/>
  <c r="U30" i="10"/>
  <c r="U63" i="10" s="1"/>
  <c r="T30" i="10"/>
  <c r="T63" i="10" s="1"/>
  <c r="S30" i="10"/>
  <c r="S63" i="10" s="1"/>
  <c r="R30" i="10"/>
  <c r="Q30" i="10"/>
  <c r="Q63" i="10" s="1"/>
  <c r="P30" i="10"/>
  <c r="O30" i="10"/>
  <c r="O63" i="10" s="1"/>
  <c r="N30" i="10"/>
  <c r="N63" i="10" s="1"/>
  <c r="M30" i="10"/>
  <c r="L30" i="10"/>
  <c r="L63" i="10" s="1"/>
  <c r="K30" i="10"/>
  <c r="K63" i="10" s="1"/>
  <c r="J30" i="10"/>
  <c r="I30" i="10"/>
  <c r="I63" i="10" s="1"/>
  <c r="H30" i="10"/>
  <c r="H63" i="10" s="1"/>
  <c r="G30" i="10"/>
  <c r="G63" i="10" s="1"/>
  <c r="F30" i="10"/>
  <c r="E30" i="10"/>
  <c r="E63" i="10" s="1"/>
  <c r="D30" i="10"/>
  <c r="D63" i="10" s="1"/>
  <c r="W29" i="10"/>
  <c r="Y29" i="10" s="1"/>
  <c r="W28" i="10"/>
  <c r="W27" i="10"/>
  <c r="W26" i="10"/>
  <c r="W25" i="10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67" i="9"/>
  <c r="Y67" i="9" s="1"/>
  <c r="V63" i="9"/>
  <c r="R63" i="9"/>
  <c r="W61" i="9"/>
  <c r="Y61" i="9" s="1"/>
  <c r="W59" i="9"/>
  <c r="W57" i="9"/>
  <c r="V55" i="9"/>
  <c r="U55" i="9"/>
  <c r="U63" i="9" s="1"/>
  <c r="T55" i="9"/>
  <c r="S55" i="9"/>
  <c r="R55" i="9"/>
  <c r="Q55" i="9"/>
  <c r="Q63" i="9" s="1"/>
  <c r="P55" i="9"/>
  <c r="O55" i="9"/>
  <c r="N55" i="9"/>
  <c r="M55" i="9"/>
  <c r="M63" i="9" s="1"/>
  <c r="L55" i="9"/>
  <c r="K55" i="9"/>
  <c r="J55" i="9"/>
  <c r="I55" i="9"/>
  <c r="I63" i="9" s="1"/>
  <c r="H55" i="9"/>
  <c r="G55" i="9"/>
  <c r="F55" i="9"/>
  <c r="E55" i="9"/>
  <c r="D55" i="9"/>
  <c r="W54" i="9"/>
  <c r="Y54" i="9" s="1"/>
  <c r="W53" i="9"/>
  <c r="C55" i="9"/>
  <c r="W52" i="9"/>
  <c r="Y52" i="9" s="1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V30" i="9"/>
  <c r="U30" i="9"/>
  <c r="T30" i="9"/>
  <c r="T63" i="9" s="1"/>
  <c r="S30" i="9"/>
  <c r="S63" i="9" s="1"/>
  <c r="R30" i="9"/>
  <c r="Q30" i="9"/>
  <c r="P30" i="9"/>
  <c r="P63" i="9" s="1"/>
  <c r="O30" i="9"/>
  <c r="O63" i="9" s="1"/>
  <c r="N30" i="9"/>
  <c r="N63" i="9" s="1"/>
  <c r="M30" i="9"/>
  <c r="L30" i="9"/>
  <c r="L63" i="9" s="1"/>
  <c r="K30" i="9"/>
  <c r="J30" i="9"/>
  <c r="I30" i="9"/>
  <c r="H30" i="9"/>
  <c r="H63" i="9" s="1"/>
  <c r="G30" i="9"/>
  <c r="G63" i="9" s="1"/>
  <c r="F30" i="9"/>
  <c r="E30" i="9"/>
  <c r="D30" i="9"/>
  <c r="W29" i="9"/>
  <c r="Y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67" i="8"/>
  <c r="Y67" i="8" s="1"/>
  <c r="V63" i="8"/>
  <c r="R63" i="8"/>
  <c r="W61" i="8"/>
  <c r="Y61" i="8" s="1"/>
  <c r="W59" i="8"/>
  <c r="W57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W54" i="8"/>
  <c r="W53" i="8"/>
  <c r="W52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J63" i="8" s="1"/>
  <c r="I50" i="8"/>
  <c r="H50" i="8"/>
  <c r="G50" i="8"/>
  <c r="F50" i="8"/>
  <c r="E50" i="8"/>
  <c r="D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V30" i="8"/>
  <c r="U30" i="8"/>
  <c r="U63" i="8" s="1"/>
  <c r="T30" i="8"/>
  <c r="T63" i="8" s="1"/>
  <c r="S30" i="8"/>
  <c r="S63" i="8" s="1"/>
  <c r="R30" i="8"/>
  <c r="Q30" i="8"/>
  <c r="Q63" i="8" s="1"/>
  <c r="P30" i="8"/>
  <c r="P63" i="8" s="1"/>
  <c r="O30" i="8"/>
  <c r="N30" i="8"/>
  <c r="M30" i="8"/>
  <c r="L30" i="8"/>
  <c r="L63" i="8" s="1"/>
  <c r="K30" i="8"/>
  <c r="J30" i="8"/>
  <c r="I30" i="8"/>
  <c r="H30" i="8"/>
  <c r="G30" i="8"/>
  <c r="G63" i="8" s="1"/>
  <c r="F30" i="8"/>
  <c r="E30" i="8"/>
  <c r="E63" i="8" s="1"/>
  <c r="D30" i="8"/>
  <c r="D63" i="8" s="1"/>
  <c r="W29" i="8"/>
  <c r="Y29" i="8" s="1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T63" i="15" l="1"/>
  <c r="H63" i="15"/>
  <c r="I63" i="15"/>
  <c r="P63" i="15"/>
  <c r="N63" i="15"/>
  <c r="W55" i="15"/>
  <c r="M63" i="15"/>
  <c r="L63" i="15"/>
  <c r="E63" i="15"/>
  <c r="W50" i="15"/>
  <c r="E63" i="14"/>
  <c r="T63" i="14"/>
  <c r="J63" i="14"/>
  <c r="I63" i="14"/>
  <c r="H63" i="14"/>
  <c r="K63" i="14"/>
  <c r="P63" i="14"/>
  <c r="O63" i="14"/>
  <c r="L63" i="14"/>
  <c r="M63" i="14"/>
  <c r="W55" i="14"/>
  <c r="N63" i="14"/>
  <c r="I63" i="13"/>
  <c r="H63" i="13"/>
  <c r="J63" i="13"/>
  <c r="F63" i="13"/>
  <c r="K63" i="13"/>
  <c r="P63" i="13"/>
  <c r="N63" i="13"/>
  <c r="W55" i="13"/>
  <c r="M63" i="13"/>
  <c r="Y67" i="15"/>
  <c r="U63" i="13"/>
  <c r="T63" i="13"/>
  <c r="Y29" i="12"/>
  <c r="C29" i="13" s="1"/>
  <c r="Y29" i="13" s="1"/>
  <c r="C29" i="14" s="1"/>
  <c r="Y29" i="14" s="1"/>
  <c r="C29" i="15" s="1"/>
  <c r="Y29" i="15" s="1"/>
  <c r="Y53" i="11"/>
  <c r="C53" i="12" s="1"/>
  <c r="Y53" i="12" s="1"/>
  <c r="C53" i="13" s="1"/>
  <c r="Y53" i="13" s="1"/>
  <c r="C53" i="14" s="1"/>
  <c r="Y53" i="14" s="1"/>
  <c r="C53" i="15" s="1"/>
  <c r="Y53" i="15" s="1"/>
  <c r="J63" i="10"/>
  <c r="E63" i="12"/>
  <c r="I63" i="12"/>
  <c r="F63" i="12"/>
  <c r="H63" i="12"/>
  <c r="Y61" i="12"/>
  <c r="C61" i="13" s="1"/>
  <c r="Y61" i="13" s="1"/>
  <c r="C61" i="14" s="1"/>
  <c r="Y61" i="14" s="1"/>
  <c r="C61" i="15" s="1"/>
  <c r="Y61" i="15" s="1"/>
  <c r="W55" i="12"/>
  <c r="W50" i="12"/>
  <c r="M63" i="12"/>
  <c r="K63" i="12"/>
  <c r="D63" i="11"/>
  <c r="E63" i="11"/>
  <c r="F63" i="11"/>
  <c r="J63" i="11"/>
  <c r="K63" i="11"/>
  <c r="O63" i="11"/>
  <c r="P63" i="11"/>
  <c r="W55" i="11"/>
  <c r="S63" i="11"/>
  <c r="W50" i="11"/>
  <c r="W30" i="11"/>
  <c r="R63" i="10"/>
  <c r="P63" i="10"/>
  <c r="M63" i="10"/>
  <c r="W55" i="10"/>
  <c r="Y54" i="10"/>
  <c r="W50" i="10"/>
  <c r="W30" i="10"/>
  <c r="F63" i="9"/>
  <c r="J63" i="9"/>
  <c r="W14" i="16"/>
  <c r="D63" i="9"/>
  <c r="E63" i="9"/>
  <c r="K63" i="9"/>
  <c r="W55" i="9"/>
  <c r="W50" i="9"/>
  <c r="W30" i="9"/>
  <c r="H63" i="8"/>
  <c r="O63" i="8"/>
  <c r="N63" i="8"/>
  <c r="M63" i="8"/>
  <c r="K63" i="8"/>
  <c r="Y57" i="8"/>
  <c r="C57" i="9" s="1"/>
  <c r="Y57" i="9" s="1"/>
  <c r="C57" i="10" s="1"/>
  <c r="Y57" i="10" s="1"/>
  <c r="C57" i="11" s="1"/>
  <c r="Y57" i="11" s="1"/>
  <c r="C57" i="12" s="1"/>
  <c r="Y57" i="12" s="1"/>
  <c r="C57" i="13" s="1"/>
  <c r="Y57" i="13" s="1"/>
  <c r="C57" i="14" s="1"/>
  <c r="Y57" i="14" s="1"/>
  <c r="C57" i="15" s="1"/>
  <c r="Y57" i="15" s="1"/>
  <c r="Y54" i="8"/>
  <c r="W55" i="8"/>
  <c r="I63" i="8"/>
  <c r="F63" i="8"/>
  <c r="Y52" i="8"/>
  <c r="W30" i="8"/>
  <c r="W10" i="16"/>
  <c r="W30" i="15"/>
  <c r="W30" i="14"/>
  <c r="W50" i="14"/>
  <c r="W30" i="13"/>
  <c r="W50" i="13"/>
  <c r="W30" i="12"/>
  <c r="Y52" i="11"/>
  <c r="Y53" i="9"/>
  <c r="Y55" i="9" s="1"/>
  <c r="W50" i="8"/>
  <c r="H28" i="6"/>
  <c r="H27" i="6"/>
  <c r="H25" i="6"/>
  <c r="H24" i="6"/>
  <c r="H23" i="6"/>
  <c r="H22" i="6"/>
  <c r="H19" i="6"/>
  <c r="H10" i="6"/>
  <c r="H11" i="6"/>
  <c r="H47" i="6"/>
  <c r="H40" i="6"/>
  <c r="H36" i="6"/>
  <c r="W63" i="15" l="1"/>
  <c r="Y55" i="10"/>
  <c r="C54" i="11"/>
  <c r="W63" i="12"/>
  <c r="C52" i="12"/>
  <c r="W63" i="11"/>
  <c r="W63" i="10"/>
  <c r="W63" i="9"/>
  <c r="W63" i="8"/>
  <c r="W63" i="14"/>
  <c r="W63" i="13"/>
  <c r="W67" i="7"/>
  <c r="U63" i="7"/>
  <c r="T63" i="7"/>
  <c r="Q63" i="7"/>
  <c r="W61" i="7"/>
  <c r="W59" i="7"/>
  <c r="W57" i="7"/>
  <c r="V55" i="7"/>
  <c r="U55" i="7"/>
  <c r="T55" i="7"/>
  <c r="S55" i="7"/>
  <c r="R55" i="7"/>
  <c r="Q55" i="7"/>
  <c r="P55" i="7"/>
  <c r="O55" i="7"/>
  <c r="N55" i="7"/>
  <c r="M55" i="7"/>
  <c r="L55" i="7"/>
  <c r="J55" i="7"/>
  <c r="I55" i="7"/>
  <c r="H55" i="7"/>
  <c r="G55" i="7"/>
  <c r="F55" i="7"/>
  <c r="E55" i="7"/>
  <c r="D55" i="7"/>
  <c r="W54" i="7"/>
  <c r="W53" i="7"/>
  <c r="K55" i="7"/>
  <c r="V50" i="7"/>
  <c r="U50" i="7"/>
  <c r="T50" i="7"/>
  <c r="S50" i="7"/>
  <c r="R50" i="7"/>
  <c r="Q50" i="7"/>
  <c r="P50" i="7"/>
  <c r="O50" i="7"/>
  <c r="N50" i="7"/>
  <c r="M50" i="7"/>
  <c r="K50" i="7"/>
  <c r="J50" i="7"/>
  <c r="I50" i="7"/>
  <c r="H50" i="7"/>
  <c r="G50" i="7"/>
  <c r="F50" i="7"/>
  <c r="E50" i="7"/>
  <c r="D50" i="7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V30" i="7"/>
  <c r="V63" i="7" s="1"/>
  <c r="U30" i="7"/>
  <c r="T30" i="7"/>
  <c r="S30" i="7"/>
  <c r="S63" i="7" s="1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K52" i="6"/>
  <c r="K55" i="6" s="1"/>
  <c r="C67" i="6"/>
  <c r="W67" i="6"/>
  <c r="Y67" i="6" s="1"/>
  <c r="C67" i="7" s="1"/>
  <c r="Y67" i="7" s="1"/>
  <c r="W61" i="6"/>
  <c r="W59" i="6"/>
  <c r="W57" i="6"/>
  <c r="V55" i="6"/>
  <c r="U55" i="6"/>
  <c r="T55" i="6"/>
  <c r="S55" i="6"/>
  <c r="R55" i="6"/>
  <c r="Q55" i="6"/>
  <c r="P55" i="6"/>
  <c r="O55" i="6"/>
  <c r="N55" i="6"/>
  <c r="M55" i="6"/>
  <c r="L55" i="6"/>
  <c r="J55" i="6"/>
  <c r="I55" i="6"/>
  <c r="H55" i="6"/>
  <c r="G55" i="6"/>
  <c r="F55" i="6"/>
  <c r="E55" i="6"/>
  <c r="D55" i="6"/>
  <c r="W54" i="6"/>
  <c r="W53" i="6"/>
  <c r="W52" i="6"/>
  <c r="V50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Y54" i="11" l="1"/>
  <c r="C55" i="11"/>
  <c r="Y52" i="12"/>
  <c r="F63" i="7"/>
  <c r="J63" i="7"/>
  <c r="R63" i="7"/>
  <c r="I63" i="7"/>
  <c r="H63" i="7"/>
  <c r="D63" i="7"/>
  <c r="L63" i="7"/>
  <c r="O63" i="7"/>
  <c r="W50" i="7"/>
  <c r="M63" i="7"/>
  <c r="T63" i="6"/>
  <c r="D63" i="6"/>
  <c r="H63" i="6"/>
  <c r="L63" i="6"/>
  <c r="P63" i="6"/>
  <c r="E63" i="7"/>
  <c r="N63" i="7"/>
  <c r="G63" i="7"/>
  <c r="K63" i="7"/>
  <c r="P63" i="7"/>
  <c r="W30" i="7"/>
  <c r="W52" i="7"/>
  <c r="G63" i="6"/>
  <c r="K63" i="6"/>
  <c r="O63" i="6"/>
  <c r="S63" i="6"/>
  <c r="W55" i="6"/>
  <c r="E63" i="6"/>
  <c r="I63" i="6"/>
  <c r="M63" i="6"/>
  <c r="Q63" i="6"/>
  <c r="U63" i="6"/>
  <c r="W50" i="6"/>
  <c r="F63" i="6"/>
  <c r="J63" i="6"/>
  <c r="N63" i="6"/>
  <c r="R63" i="6"/>
  <c r="V63" i="6"/>
  <c r="W30" i="6"/>
  <c r="C54" i="12" l="1"/>
  <c r="Y55" i="11"/>
  <c r="C52" i="13"/>
  <c r="W55" i="7"/>
  <c r="W63" i="7" s="1"/>
  <c r="W63" i="6"/>
  <c r="Y54" i="12" l="1"/>
  <c r="C55" i="12"/>
  <c r="Y52" i="13"/>
  <c r="C67" i="5"/>
  <c r="F8" i="5"/>
  <c r="G8" i="5"/>
  <c r="H8" i="5"/>
  <c r="I8" i="5"/>
  <c r="J8" i="5"/>
  <c r="K8" i="5"/>
  <c r="L8" i="5"/>
  <c r="O8" i="5"/>
  <c r="P8" i="5"/>
  <c r="Q8" i="5"/>
  <c r="R8" i="5"/>
  <c r="S8" i="5"/>
  <c r="T8" i="5"/>
  <c r="U8" i="5"/>
  <c r="V8" i="5"/>
  <c r="W67" i="5"/>
  <c r="Y67" i="5" s="1"/>
  <c r="T63" i="5"/>
  <c r="W61" i="5"/>
  <c r="W59" i="5"/>
  <c r="W57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W54" i="5"/>
  <c r="W53" i="5"/>
  <c r="W52" i="5"/>
  <c r="V50" i="5"/>
  <c r="U50" i="5"/>
  <c r="T50" i="5"/>
  <c r="S50" i="5"/>
  <c r="S63" i="5" s="1"/>
  <c r="R50" i="5"/>
  <c r="Q50" i="5"/>
  <c r="P50" i="5"/>
  <c r="O50" i="5"/>
  <c r="O63" i="5" s="1"/>
  <c r="N50" i="5"/>
  <c r="M50" i="5"/>
  <c r="L50" i="5"/>
  <c r="K50" i="5"/>
  <c r="J50" i="5"/>
  <c r="I50" i="5"/>
  <c r="H50" i="5"/>
  <c r="G50" i="5"/>
  <c r="F50" i="5"/>
  <c r="E50" i="5"/>
  <c r="D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V30" i="5"/>
  <c r="U30" i="5"/>
  <c r="U63" i="5" s="1"/>
  <c r="T30" i="5"/>
  <c r="S30" i="5"/>
  <c r="R30" i="5"/>
  <c r="Q30" i="5"/>
  <c r="Q63" i="5" s="1"/>
  <c r="P30" i="5"/>
  <c r="P63" i="5" s="1"/>
  <c r="O30" i="5"/>
  <c r="N30" i="5"/>
  <c r="M30" i="5"/>
  <c r="L30" i="5"/>
  <c r="K30" i="5"/>
  <c r="J30" i="5"/>
  <c r="I30" i="5"/>
  <c r="H30" i="5"/>
  <c r="G30" i="5"/>
  <c r="F30" i="5"/>
  <c r="E30" i="5"/>
  <c r="D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C54" i="13" l="1"/>
  <c r="Y55" i="12"/>
  <c r="C52" i="14"/>
  <c r="W55" i="5"/>
  <c r="M63" i="5"/>
  <c r="D63" i="5"/>
  <c r="H63" i="5"/>
  <c r="L63" i="5"/>
  <c r="E63" i="5"/>
  <c r="I63" i="5"/>
  <c r="I65" i="5" s="1"/>
  <c r="I8" i="6" s="1"/>
  <c r="I65" i="6" s="1"/>
  <c r="I8" i="7" s="1"/>
  <c r="I65" i="7" s="1"/>
  <c r="I8" i="8" s="1"/>
  <c r="I65" i="8" s="1"/>
  <c r="I8" i="9" s="1"/>
  <c r="I65" i="9" s="1"/>
  <c r="I8" i="10" s="1"/>
  <c r="I65" i="10" s="1"/>
  <c r="I8" i="11" s="1"/>
  <c r="I65" i="11" s="1"/>
  <c r="I8" i="12" s="1"/>
  <c r="I65" i="12" s="1"/>
  <c r="I8" i="13" s="1"/>
  <c r="I65" i="13" s="1"/>
  <c r="I8" i="14" s="1"/>
  <c r="I65" i="14" s="1"/>
  <c r="I8" i="15" s="1"/>
  <c r="I65" i="15" s="1"/>
  <c r="G63" i="5"/>
  <c r="G65" i="5" s="1"/>
  <c r="G8" i="6" s="1"/>
  <c r="G65" i="6" s="1"/>
  <c r="G8" i="7" s="1"/>
  <c r="G65" i="7" s="1"/>
  <c r="G8" i="8" s="1"/>
  <c r="G65" i="8" s="1"/>
  <c r="G8" i="9" s="1"/>
  <c r="G65" i="9" s="1"/>
  <c r="G8" i="10" s="1"/>
  <c r="G65" i="10" s="1"/>
  <c r="G8" i="11" s="1"/>
  <c r="G65" i="11" s="1"/>
  <c r="G8" i="12" s="1"/>
  <c r="G65" i="12" s="1"/>
  <c r="G8" i="13" s="1"/>
  <c r="G65" i="13" s="1"/>
  <c r="G8" i="14" s="1"/>
  <c r="G65" i="14" s="1"/>
  <c r="G8" i="15" s="1"/>
  <c r="G65" i="15" s="1"/>
  <c r="K63" i="5"/>
  <c r="P65" i="5"/>
  <c r="P8" i="6" s="1"/>
  <c r="P65" i="6" s="1"/>
  <c r="P8" i="7" s="1"/>
  <c r="P65" i="7" s="1"/>
  <c r="P8" i="8" s="1"/>
  <c r="P65" i="8" s="1"/>
  <c r="P8" i="9" s="1"/>
  <c r="P65" i="9" s="1"/>
  <c r="P8" i="10" s="1"/>
  <c r="P65" i="10" s="1"/>
  <c r="P8" i="11" s="1"/>
  <c r="P65" i="11" s="1"/>
  <c r="P8" i="12" s="1"/>
  <c r="P65" i="12" s="1"/>
  <c r="P8" i="13" s="1"/>
  <c r="P65" i="13" s="1"/>
  <c r="P8" i="14" s="1"/>
  <c r="P65" i="14" s="1"/>
  <c r="P8" i="15" s="1"/>
  <c r="P65" i="15" s="1"/>
  <c r="O65" i="5"/>
  <c r="O8" i="6" s="1"/>
  <c r="O65" i="6" s="1"/>
  <c r="O8" i="7" s="1"/>
  <c r="O65" i="7" s="1"/>
  <c r="O8" i="8" s="1"/>
  <c r="O65" i="8" s="1"/>
  <c r="O8" i="9" s="1"/>
  <c r="O65" i="9" s="1"/>
  <c r="O8" i="10" s="1"/>
  <c r="O65" i="10" s="1"/>
  <c r="O8" i="11" s="1"/>
  <c r="O65" i="11" s="1"/>
  <c r="O8" i="12" s="1"/>
  <c r="O65" i="12" s="1"/>
  <c r="O8" i="13" s="1"/>
  <c r="O65" i="13" s="1"/>
  <c r="O8" i="14" s="1"/>
  <c r="O65" i="14" s="1"/>
  <c r="O8" i="15" s="1"/>
  <c r="O65" i="15" s="1"/>
  <c r="S65" i="5"/>
  <c r="S8" i="6" s="1"/>
  <c r="S65" i="6" s="1"/>
  <c r="S8" i="7" s="1"/>
  <c r="S65" i="7" s="1"/>
  <c r="S8" i="8" s="1"/>
  <c r="S65" i="8" s="1"/>
  <c r="S8" i="9" s="1"/>
  <c r="S65" i="9" s="1"/>
  <c r="S8" i="10" s="1"/>
  <c r="S65" i="10" s="1"/>
  <c r="S8" i="11" s="1"/>
  <c r="S65" i="11" s="1"/>
  <c r="S8" i="12" s="1"/>
  <c r="S65" i="12" s="1"/>
  <c r="S8" i="13" s="1"/>
  <c r="S65" i="13" s="1"/>
  <c r="S8" i="14" s="1"/>
  <c r="S65" i="14" s="1"/>
  <c r="S8" i="15" s="1"/>
  <c r="S65" i="15" s="1"/>
  <c r="W50" i="5"/>
  <c r="T65" i="5"/>
  <c r="T8" i="6" s="1"/>
  <c r="T65" i="6" s="1"/>
  <c r="T8" i="7" s="1"/>
  <c r="T65" i="7" s="1"/>
  <c r="T8" i="8" s="1"/>
  <c r="T65" i="8" s="1"/>
  <c r="T8" i="9" s="1"/>
  <c r="T65" i="9" s="1"/>
  <c r="T8" i="10" s="1"/>
  <c r="T65" i="10" s="1"/>
  <c r="T8" i="11" s="1"/>
  <c r="T65" i="11" s="1"/>
  <c r="T8" i="12" s="1"/>
  <c r="T65" i="12" s="1"/>
  <c r="T8" i="13" s="1"/>
  <c r="T65" i="13" s="1"/>
  <c r="T8" i="14" s="1"/>
  <c r="T65" i="14" s="1"/>
  <c r="T8" i="15" s="1"/>
  <c r="T65" i="15" s="1"/>
  <c r="W30" i="5"/>
  <c r="Q65" i="5"/>
  <c r="Q8" i="6" s="1"/>
  <c r="Q65" i="6" s="1"/>
  <c r="Q8" i="7" s="1"/>
  <c r="Q65" i="7" s="1"/>
  <c r="Q8" i="8" s="1"/>
  <c r="Q65" i="8" s="1"/>
  <c r="Q8" i="9" s="1"/>
  <c r="Q65" i="9" s="1"/>
  <c r="Q8" i="10" s="1"/>
  <c r="Q65" i="10" s="1"/>
  <c r="Q8" i="11" s="1"/>
  <c r="Q65" i="11" s="1"/>
  <c r="Q8" i="12" s="1"/>
  <c r="Q65" i="12" s="1"/>
  <c r="Q8" i="13" s="1"/>
  <c r="Q65" i="13" s="1"/>
  <c r="Q8" i="14" s="1"/>
  <c r="Q65" i="14" s="1"/>
  <c r="Q8" i="15" s="1"/>
  <c r="Q65" i="15" s="1"/>
  <c r="U65" i="5"/>
  <c r="U8" i="6" s="1"/>
  <c r="U65" i="6" s="1"/>
  <c r="U8" i="7" s="1"/>
  <c r="U65" i="7" s="1"/>
  <c r="U8" i="8" s="1"/>
  <c r="U65" i="8" s="1"/>
  <c r="U8" i="9" s="1"/>
  <c r="U65" i="9" s="1"/>
  <c r="U8" i="10" s="1"/>
  <c r="U65" i="10" s="1"/>
  <c r="U8" i="11" s="1"/>
  <c r="U65" i="11" s="1"/>
  <c r="U8" i="12" s="1"/>
  <c r="U65" i="12" s="1"/>
  <c r="U8" i="13" s="1"/>
  <c r="U65" i="13" s="1"/>
  <c r="U8" i="14" s="1"/>
  <c r="U65" i="14" s="1"/>
  <c r="U8" i="15" s="1"/>
  <c r="U65" i="15" s="1"/>
  <c r="F63" i="5"/>
  <c r="J63" i="5"/>
  <c r="N63" i="5"/>
  <c r="R63" i="5"/>
  <c r="V63" i="5"/>
  <c r="Y54" i="13" l="1"/>
  <c r="C55" i="13"/>
  <c r="Y52" i="14"/>
  <c r="L65" i="5"/>
  <c r="L8" i="6" s="1"/>
  <c r="L65" i="6" s="1"/>
  <c r="L8" i="7" s="1"/>
  <c r="L65" i="7" s="1"/>
  <c r="L8" i="8" s="1"/>
  <c r="L65" i="8" s="1"/>
  <c r="L8" i="9" s="1"/>
  <c r="L65" i="9" s="1"/>
  <c r="L8" i="10" s="1"/>
  <c r="L65" i="10" s="1"/>
  <c r="L8" i="11" s="1"/>
  <c r="L65" i="11" s="1"/>
  <c r="L8" i="12" s="1"/>
  <c r="L65" i="12" s="1"/>
  <c r="L8" i="13" s="1"/>
  <c r="L65" i="13" s="1"/>
  <c r="L8" i="14" s="1"/>
  <c r="L65" i="14" s="1"/>
  <c r="L8" i="15" s="1"/>
  <c r="L65" i="15" s="1"/>
  <c r="K65" i="5"/>
  <c r="K8" i="6" s="1"/>
  <c r="K65" i="6" s="1"/>
  <c r="K8" i="7" s="1"/>
  <c r="K65" i="7" s="1"/>
  <c r="K8" i="8" s="1"/>
  <c r="K65" i="8" s="1"/>
  <c r="K8" i="9" s="1"/>
  <c r="K65" i="9" s="1"/>
  <c r="K8" i="10" s="1"/>
  <c r="K65" i="10" s="1"/>
  <c r="K8" i="11" s="1"/>
  <c r="K65" i="11" s="1"/>
  <c r="K8" i="12" s="1"/>
  <c r="K65" i="12" s="1"/>
  <c r="K8" i="13" s="1"/>
  <c r="K65" i="13" s="1"/>
  <c r="K8" i="14" s="1"/>
  <c r="K65" i="14" s="1"/>
  <c r="K8" i="15" s="1"/>
  <c r="K65" i="15" s="1"/>
  <c r="H65" i="5"/>
  <c r="H8" i="6" s="1"/>
  <c r="H65" i="6" s="1"/>
  <c r="H8" i="7" s="1"/>
  <c r="H65" i="7" s="1"/>
  <c r="H8" i="8" s="1"/>
  <c r="H65" i="8" s="1"/>
  <c r="H8" i="9" s="1"/>
  <c r="H65" i="9" s="1"/>
  <c r="H8" i="10" s="1"/>
  <c r="H65" i="10" s="1"/>
  <c r="H8" i="11" s="1"/>
  <c r="H65" i="11" s="1"/>
  <c r="H8" i="12" s="1"/>
  <c r="H65" i="12" s="1"/>
  <c r="H8" i="13" s="1"/>
  <c r="H65" i="13" s="1"/>
  <c r="H8" i="14" s="1"/>
  <c r="H65" i="14" s="1"/>
  <c r="H8" i="15" s="1"/>
  <c r="H65" i="15" s="1"/>
  <c r="R65" i="5"/>
  <c r="R8" i="6" s="1"/>
  <c r="R65" i="6" s="1"/>
  <c r="R8" i="7" s="1"/>
  <c r="R65" i="7" s="1"/>
  <c r="R8" i="8" s="1"/>
  <c r="R65" i="8" s="1"/>
  <c r="R8" i="9" s="1"/>
  <c r="R65" i="9" s="1"/>
  <c r="R8" i="10" s="1"/>
  <c r="R65" i="10" s="1"/>
  <c r="R8" i="11" s="1"/>
  <c r="R65" i="11" s="1"/>
  <c r="R8" i="12" s="1"/>
  <c r="R65" i="12" s="1"/>
  <c r="R8" i="13" s="1"/>
  <c r="R65" i="13" s="1"/>
  <c r="R8" i="14" s="1"/>
  <c r="R65" i="14" s="1"/>
  <c r="R8" i="15" s="1"/>
  <c r="R65" i="15" s="1"/>
  <c r="J65" i="5"/>
  <c r="J8" i="6" s="1"/>
  <c r="J65" i="6" s="1"/>
  <c r="J8" i="7" s="1"/>
  <c r="J65" i="7" s="1"/>
  <c r="J8" i="8" s="1"/>
  <c r="V65" i="5"/>
  <c r="V8" i="6" s="1"/>
  <c r="V65" i="6" s="1"/>
  <c r="V8" i="7" s="1"/>
  <c r="V65" i="7" s="1"/>
  <c r="V8" i="8" s="1"/>
  <c r="V65" i="8" s="1"/>
  <c r="V8" i="9" s="1"/>
  <c r="V65" i="9" s="1"/>
  <c r="V8" i="10" s="1"/>
  <c r="V65" i="10" s="1"/>
  <c r="V8" i="11" s="1"/>
  <c r="V65" i="11" s="1"/>
  <c r="V8" i="12" s="1"/>
  <c r="V65" i="12" s="1"/>
  <c r="V8" i="13" s="1"/>
  <c r="V65" i="13" s="1"/>
  <c r="V8" i="14" s="1"/>
  <c r="V65" i="14" s="1"/>
  <c r="V8" i="15" s="1"/>
  <c r="V65" i="15" s="1"/>
  <c r="F65" i="5"/>
  <c r="F8" i="6" s="1"/>
  <c r="F65" i="6" s="1"/>
  <c r="F8" i="7" s="1"/>
  <c r="F65" i="7" s="1"/>
  <c r="F8" i="8" s="1"/>
  <c r="F65" i="8" s="1"/>
  <c r="F8" i="9" s="1"/>
  <c r="F65" i="9" s="1"/>
  <c r="F8" i="10" s="1"/>
  <c r="F65" i="10" s="1"/>
  <c r="F8" i="11" s="1"/>
  <c r="F65" i="11" s="1"/>
  <c r="F8" i="12" s="1"/>
  <c r="F65" i="12" s="1"/>
  <c r="F8" i="13" s="1"/>
  <c r="F65" i="13" s="1"/>
  <c r="F8" i="14" s="1"/>
  <c r="F65" i="14" s="1"/>
  <c r="F8" i="15" s="1"/>
  <c r="F65" i="15" s="1"/>
  <c r="W63" i="5"/>
  <c r="W67" i="2"/>
  <c r="Y67" i="2" s="1"/>
  <c r="M8" i="5"/>
  <c r="M65" i="5" s="1"/>
  <c r="M8" i="6" s="1"/>
  <c r="M65" i="6" s="1"/>
  <c r="M8" i="7" s="1"/>
  <c r="M65" i="7" s="1"/>
  <c r="M8" i="8" s="1"/>
  <c r="M65" i="8" s="1"/>
  <c r="M8" i="9" s="1"/>
  <c r="M65" i="9" s="1"/>
  <c r="M8" i="10" s="1"/>
  <c r="M65" i="10" s="1"/>
  <c r="M8" i="11" s="1"/>
  <c r="N8" i="5"/>
  <c r="C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57" i="2"/>
  <c r="Y57" i="2" s="1"/>
  <c r="C57" i="5" s="1"/>
  <c r="Y57" i="5" s="1"/>
  <c r="C57" i="6" s="1"/>
  <c r="Y57" i="6" s="1"/>
  <c r="C57" i="7" s="1"/>
  <c r="Y57" i="7" s="1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C55" i="2"/>
  <c r="D50" i="2"/>
  <c r="D63" i="2" s="1"/>
  <c r="D65" i="2" s="1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C50" i="2"/>
  <c r="Y11" i="2"/>
  <c r="Y12" i="2"/>
  <c r="C12" i="5" s="1"/>
  <c r="Y12" i="5" s="1"/>
  <c r="C12" i="6" s="1"/>
  <c r="Y12" i="6" s="1"/>
  <c r="C12" i="7" s="1"/>
  <c r="Y12" i="7" s="1"/>
  <c r="C12" i="8" s="1"/>
  <c r="Y12" i="8" s="1"/>
  <c r="C12" i="9" s="1"/>
  <c r="Y12" i="9" s="1"/>
  <c r="C12" i="10" s="1"/>
  <c r="Y12" i="10" s="1"/>
  <c r="C12" i="11" s="1"/>
  <c r="Y12" i="11" s="1"/>
  <c r="C12" i="12" s="1"/>
  <c r="Y12" i="12" s="1"/>
  <c r="C12" i="13" s="1"/>
  <c r="Y12" i="13" s="1"/>
  <c r="C12" i="14" s="1"/>
  <c r="Y12" i="14" s="1"/>
  <c r="C12" i="15" s="1"/>
  <c r="Y12" i="15" s="1"/>
  <c r="Y15" i="2"/>
  <c r="C15" i="5" s="1"/>
  <c r="Y15" i="5" s="1"/>
  <c r="C15" i="6" s="1"/>
  <c r="Y15" i="6" s="1"/>
  <c r="C15" i="7" s="1"/>
  <c r="Y15" i="7" s="1"/>
  <c r="C15" i="8" s="1"/>
  <c r="Y15" i="8" s="1"/>
  <c r="C15" i="9" s="1"/>
  <c r="Y15" i="9" s="1"/>
  <c r="C15" i="10" s="1"/>
  <c r="Y15" i="10" s="1"/>
  <c r="C15" i="11" s="1"/>
  <c r="Y15" i="11" s="1"/>
  <c r="C15" i="12" s="1"/>
  <c r="Y15" i="12" s="1"/>
  <c r="C15" i="13" s="1"/>
  <c r="Y15" i="13" s="1"/>
  <c r="C15" i="14" s="1"/>
  <c r="Y15" i="14" s="1"/>
  <c r="C15" i="15" s="1"/>
  <c r="Y15" i="15" s="1"/>
  <c r="Y16" i="2"/>
  <c r="C16" i="5" s="1"/>
  <c r="Y16" i="5" s="1"/>
  <c r="C16" i="6" s="1"/>
  <c r="Y16" i="6" s="1"/>
  <c r="C16" i="7" s="1"/>
  <c r="Y16" i="7" s="1"/>
  <c r="C16" i="8" s="1"/>
  <c r="Y16" i="8" s="1"/>
  <c r="C16" i="9" s="1"/>
  <c r="Y16" i="9" s="1"/>
  <c r="C16" i="10" s="1"/>
  <c r="Y16" i="10" s="1"/>
  <c r="C16" i="11" s="1"/>
  <c r="Y16" i="11" s="1"/>
  <c r="C16" i="12" s="1"/>
  <c r="Y16" i="12" s="1"/>
  <c r="C16" i="13" s="1"/>
  <c r="Y16" i="13" s="1"/>
  <c r="C16" i="14" s="1"/>
  <c r="Y16" i="14" s="1"/>
  <c r="C16" i="15" s="1"/>
  <c r="Y16" i="15" s="1"/>
  <c r="Y19" i="2"/>
  <c r="C19" i="5" s="1"/>
  <c r="Y19" i="5" s="1"/>
  <c r="C19" i="6" s="1"/>
  <c r="Y19" i="6" s="1"/>
  <c r="C19" i="7" s="1"/>
  <c r="Y19" i="7" s="1"/>
  <c r="C19" i="8" s="1"/>
  <c r="Y19" i="8" s="1"/>
  <c r="C19" i="9" s="1"/>
  <c r="Y19" i="9" s="1"/>
  <c r="C19" i="10" s="1"/>
  <c r="Y19" i="10" s="1"/>
  <c r="C19" i="11" s="1"/>
  <c r="Y19" i="11" s="1"/>
  <c r="C19" i="12" s="1"/>
  <c r="Y19" i="12" s="1"/>
  <c r="C19" i="13" s="1"/>
  <c r="Y19" i="13" s="1"/>
  <c r="C19" i="14" s="1"/>
  <c r="Y19" i="14" s="1"/>
  <c r="C19" i="15" s="1"/>
  <c r="Y19" i="15" s="1"/>
  <c r="Y20" i="2"/>
  <c r="C20" i="5" s="1"/>
  <c r="Y20" i="5" s="1"/>
  <c r="C20" i="6" s="1"/>
  <c r="Y20" i="6" s="1"/>
  <c r="C20" i="7" s="1"/>
  <c r="Y20" i="7" s="1"/>
  <c r="C20" i="8" s="1"/>
  <c r="Y20" i="8" s="1"/>
  <c r="C20" i="9" s="1"/>
  <c r="Y20" i="9" s="1"/>
  <c r="C20" i="10" s="1"/>
  <c r="Y20" i="10" s="1"/>
  <c r="C20" i="11" s="1"/>
  <c r="Y20" i="11" s="1"/>
  <c r="C20" i="12" s="1"/>
  <c r="Y20" i="12" s="1"/>
  <c r="C20" i="13" s="1"/>
  <c r="Y20" i="13" s="1"/>
  <c r="C20" i="14" s="1"/>
  <c r="Y20" i="14" s="1"/>
  <c r="C20" i="15" s="1"/>
  <c r="Y20" i="15" s="1"/>
  <c r="Y23" i="2"/>
  <c r="C23" i="5" s="1"/>
  <c r="Y23" i="5" s="1"/>
  <c r="C23" i="6" s="1"/>
  <c r="Y23" i="6" s="1"/>
  <c r="C23" i="7" s="1"/>
  <c r="Y23" i="7" s="1"/>
  <c r="C23" i="8" s="1"/>
  <c r="Y23" i="8" s="1"/>
  <c r="C23" i="9" s="1"/>
  <c r="Y23" i="9" s="1"/>
  <c r="C23" i="10" s="1"/>
  <c r="Y23" i="10" s="1"/>
  <c r="C23" i="11" s="1"/>
  <c r="Y23" i="11" s="1"/>
  <c r="C23" i="12" s="1"/>
  <c r="Y23" i="12" s="1"/>
  <c r="C23" i="13" s="1"/>
  <c r="Y23" i="13" s="1"/>
  <c r="C23" i="14" s="1"/>
  <c r="Y23" i="14" s="1"/>
  <c r="C23" i="15" s="1"/>
  <c r="Y23" i="15" s="1"/>
  <c r="Y24" i="2"/>
  <c r="C24" i="5" s="1"/>
  <c r="Y24" i="5" s="1"/>
  <c r="C24" i="6" s="1"/>
  <c r="Y24" i="6" s="1"/>
  <c r="C24" i="7" s="1"/>
  <c r="Y24" i="7" s="1"/>
  <c r="C24" i="8" s="1"/>
  <c r="Y24" i="8" s="1"/>
  <c r="C24" i="9" s="1"/>
  <c r="Y24" i="9" s="1"/>
  <c r="C24" i="10" s="1"/>
  <c r="Y24" i="10" s="1"/>
  <c r="C24" i="11" s="1"/>
  <c r="Y24" i="11" s="1"/>
  <c r="C24" i="12" s="1"/>
  <c r="Y24" i="12" s="1"/>
  <c r="C24" i="13" s="1"/>
  <c r="Y24" i="13" s="1"/>
  <c r="C24" i="14" s="1"/>
  <c r="Y24" i="14" s="1"/>
  <c r="C24" i="15" s="1"/>
  <c r="Y24" i="15" s="1"/>
  <c r="Y27" i="2"/>
  <c r="C27" i="5" s="1"/>
  <c r="Y27" i="5" s="1"/>
  <c r="C27" i="6" s="1"/>
  <c r="Y27" i="6" s="1"/>
  <c r="C27" i="7" s="1"/>
  <c r="Y27" i="7" s="1"/>
  <c r="C27" i="8" s="1"/>
  <c r="Y27" i="8" s="1"/>
  <c r="C27" i="9" s="1"/>
  <c r="Y27" i="9" s="1"/>
  <c r="C27" i="10" s="1"/>
  <c r="Y27" i="10" s="1"/>
  <c r="C27" i="11" s="1"/>
  <c r="Y27" i="11" s="1"/>
  <c r="C27" i="12" s="1"/>
  <c r="Y27" i="12" s="1"/>
  <c r="C27" i="13" s="1"/>
  <c r="Y27" i="13" s="1"/>
  <c r="C27" i="14" s="1"/>
  <c r="Y27" i="14" s="1"/>
  <c r="C27" i="15" s="1"/>
  <c r="Y27" i="15" s="1"/>
  <c r="Y28" i="2"/>
  <c r="C28" i="5" s="1"/>
  <c r="Y28" i="5" s="1"/>
  <c r="C28" i="6" s="1"/>
  <c r="Y28" i="6" s="1"/>
  <c r="C28" i="7" s="1"/>
  <c r="Y28" i="7" s="1"/>
  <c r="C28" i="8" s="1"/>
  <c r="Y28" i="8" s="1"/>
  <c r="C28" i="9" s="1"/>
  <c r="C8" i="2"/>
  <c r="W11" i="2"/>
  <c r="W12" i="2"/>
  <c r="W13" i="2"/>
  <c r="Y13" i="2" s="1"/>
  <c r="C13" i="5" s="1"/>
  <c r="Y13" i="5" s="1"/>
  <c r="C13" i="6" s="1"/>
  <c r="Y13" i="6" s="1"/>
  <c r="C13" i="7" s="1"/>
  <c r="Y13" i="7" s="1"/>
  <c r="C13" i="8" s="1"/>
  <c r="Y13" i="8" s="1"/>
  <c r="C13" i="9" s="1"/>
  <c r="Y13" i="9" s="1"/>
  <c r="C13" i="10" s="1"/>
  <c r="Y13" i="10" s="1"/>
  <c r="C13" i="11" s="1"/>
  <c r="Y13" i="11" s="1"/>
  <c r="C13" i="12" s="1"/>
  <c r="Y13" i="12" s="1"/>
  <c r="C13" i="13" s="1"/>
  <c r="Y13" i="13" s="1"/>
  <c r="C13" i="14" s="1"/>
  <c r="Y13" i="14" s="1"/>
  <c r="C13" i="15" s="1"/>
  <c r="Y13" i="15" s="1"/>
  <c r="W14" i="2"/>
  <c r="Y14" i="2" s="1"/>
  <c r="C14" i="5" s="1"/>
  <c r="Y14" i="5" s="1"/>
  <c r="C14" i="6" s="1"/>
  <c r="Y14" i="6" s="1"/>
  <c r="C14" i="7" s="1"/>
  <c r="Y14" i="7" s="1"/>
  <c r="C14" i="8" s="1"/>
  <c r="Y14" i="8" s="1"/>
  <c r="C14" i="9" s="1"/>
  <c r="Y14" i="9" s="1"/>
  <c r="C14" i="10" s="1"/>
  <c r="Y14" i="10" s="1"/>
  <c r="C14" i="11" s="1"/>
  <c r="Y14" i="11" s="1"/>
  <c r="C14" i="12" s="1"/>
  <c r="Y14" i="12" s="1"/>
  <c r="C14" i="13" s="1"/>
  <c r="Y14" i="13" s="1"/>
  <c r="C14" i="14" s="1"/>
  <c r="Y14" i="14" s="1"/>
  <c r="C14" i="15" s="1"/>
  <c r="Y14" i="15" s="1"/>
  <c r="W15" i="2"/>
  <c r="W16" i="2"/>
  <c r="W17" i="2"/>
  <c r="Y17" i="2" s="1"/>
  <c r="C17" i="5" s="1"/>
  <c r="Y17" i="5" s="1"/>
  <c r="C17" i="6" s="1"/>
  <c r="Y17" i="6" s="1"/>
  <c r="C17" i="7" s="1"/>
  <c r="Y17" i="7" s="1"/>
  <c r="C17" i="8" s="1"/>
  <c r="Y17" i="8" s="1"/>
  <c r="C17" i="9" s="1"/>
  <c r="Y17" i="9" s="1"/>
  <c r="C17" i="10" s="1"/>
  <c r="Y17" i="10" s="1"/>
  <c r="C17" i="11" s="1"/>
  <c r="Y17" i="11" s="1"/>
  <c r="C17" i="12" s="1"/>
  <c r="Y17" i="12" s="1"/>
  <c r="C17" i="13" s="1"/>
  <c r="Y17" i="13" s="1"/>
  <c r="C17" i="14" s="1"/>
  <c r="Y17" i="14" s="1"/>
  <c r="C17" i="15" s="1"/>
  <c r="Y17" i="15" s="1"/>
  <c r="W18" i="2"/>
  <c r="Y18" i="2" s="1"/>
  <c r="C18" i="5" s="1"/>
  <c r="Y18" i="5" s="1"/>
  <c r="C18" i="6" s="1"/>
  <c r="Y18" i="6" s="1"/>
  <c r="C18" i="7" s="1"/>
  <c r="Y18" i="7" s="1"/>
  <c r="C18" i="8" s="1"/>
  <c r="Y18" i="8" s="1"/>
  <c r="C18" i="9" s="1"/>
  <c r="Y18" i="9" s="1"/>
  <c r="C18" i="10" s="1"/>
  <c r="Y18" i="10" s="1"/>
  <c r="C18" i="11" s="1"/>
  <c r="Y18" i="11" s="1"/>
  <c r="C18" i="12" s="1"/>
  <c r="Y18" i="12" s="1"/>
  <c r="C18" i="13" s="1"/>
  <c r="Y18" i="13" s="1"/>
  <c r="C18" i="14" s="1"/>
  <c r="Y18" i="14" s="1"/>
  <c r="C18" i="15" s="1"/>
  <c r="Y18" i="15" s="1"/>
  <c r="W19" i="2"/>
  <c r="W20" i="2"/>
  <c r="W21" i="2"/>
  <c r="Y21" i="2" s="1"/>
  <c r="C21" i="5" s="1"/>
  <c r="Y21" i="5" s="1"/>
  <c r="C21" i="6" s="1"/>
  <c r="Y21" i="6" s="1"/>
  <c r="C21" i="7" s="1"/>
  <c r="Y21" i="7" s="1"/>
  <c r="C21" i="8" s="1"/>
  <c r="Y21" i="8" s="1"/>
  <c r="C21" i="9" s="1"/>
  <c r="Y21" i="9" s="1"/>
  <c r="C21" i="10" s="1"/>
  <c r="Y21" i="10" s="1"/>
  <c r="C21" i="11" s="1"/>
  <c r="Y21" i="11" s="1"/>
  <c r="C21" i="12" s="1"/>
  <c r="Y21" i="12" s="1"/>
  <c r="C21" i="13" s="1"/>
  <c r="Y21" i="13" s="1"/>
  <c r="C21" i="14" s="1"/>
  <c r="Y21" i="14" s="1"/>
  <c r="C21" i="15" s="1"/>
  <c r="Y21" i="15" s="1"/>
  <c r="W22" i="2"/>
  <c r="Y22" i="2" s="1"/>
  <c r="C22" i="5" s="1"/>
  <c r="Y22" i="5" s="1"/>
  <c r="C22" i="6" s="1"/>
  <c r="Y22" i="6" s="1"/>
  <c r="C22" i="7" s="1"/>
  <c r="Y22" i="7" s="1"/>
  <c r="C22" i="8" s="1"/>
  <c r="Y22" i="8" s="1"/>
  <c r="C22" i="9" s="1"/>
  <c r="Y22" i="9" s="1"/>
  <c r="C22" i="10" s="1"/>
  <c r="Y22" i="10" s="1"/>
  <c r="C22" i="11" s="1"/>
  <c r="Y22" i="11" s="1"/>
  <c r="C22" i="12" s="1"/>
  <c r="Y22" i="12" s="1"/>
  <c r="C22" i="13" s="1"/>
  <c r="Y22" i="13" s="1"/>
  <c r="C22" i="14" s="1"/>
  <c r="Y22" i="14" s="1"/>
  <c r="C22" i="15" s="1"/>
  <c r="Y22" i="15" s="1"/>
  <c r="W23" i="2"/>
  <c r="W24" i="2"/>
  <c r="W25" i="2"/>
  <c r="Y25" i="2" s="1"/>
  <c r="C25" i="5" s="1"/>
  <c r="Y25" i="5" s="1"/>
  <c r="C25" i="6" s="1"/>
  <c r="Y25" i="6" s="1"/>
  <c r="C25" i="7" s="1"/>
  <c r="Y25" i="7" s="1"/>
  <c r="C25" i="8" s="1"/>
  <c r="Y25" i="8" s="1"/>
  <c r="C25" i="9" s="1"/>
  <c r="Y25" i="9" s="1"/>
  <c r="C25" i="10" s="1"/>
  <c r="Y25" i="10" s="1"/>
  <c r="C25" i="11" s="1"/>
  <c r="Y25" i="11" s="1"/>
  <c r="C25" i="12" s="1"/>
  <c r="Y25" i="12" s="1"/>
  <c r="C25" i="13" s="1"/>
  <c r="Y25" i="13" s="1"/>
  <c r="C25" i="14" s="1"/>
  <c r="Y25" i="14" s="1"/>
  <c r="C25" i="15" s="1"/>
  <c r="Y25" i="15" s="1"/>
  <c r="W26" i="2"/>
  <c r="Y26" i="2" s="1"/>
  <c r="C26" i="5" s="1"/>
  <c r="Y26" i="5" s="1"/>
  <c r="C26" i="6" s="1"/>
  <c r="Y26" i="6" s="1"/>
  <c r="C26" i="7" s="1"/>
  <c r="Y26" i="7" s="1"/>
  <c r="C26" i="8" s="1"/>
  <c r="Y26" i="8" s="1"/>
  <c r="C26" i="9" s="1"/>
  <c r="Y26" i="9" s="1"/>
  <c r="C26" i="10" s="1"/>
  <c r="Y26" i="10" s="1"/>
  <c r="C26" i="11" s="1"/>
  <c r="Y26" i="11" s="1"/>
  <c r="C26" i="12" s="1"/>
  <c r="Y26" i="12" s="1"/>
  <c r="C26" i="13" s="1"/>
  <c r="Y26" i="13" s="1"/>
  <c r="C26" i="14" s="1"/>
  <c r="Y26" i="14" s="1"/>
  <c r="C26" i="15" s="1"/>
  <c r="Y26" i="15" s="1"/>
  <c r="W27" i="2"/>
  <c r="W28" i="2"/>
  <c r="W29" i="2"/>
  <c r="Y29" i="2" s="1"/>
  <c r="C29" i="5" s="1"/>
  <c r="Y29" i="5" s="1"/>
  <c r="C29" i="6" s="1"/>
  <c r="Y29" i="6" s="1"/>
  <c r="C29" i="7" s="1"/>
  <c r="Y29" i="7" s="1"/>
  <c r="W10" i="2"/>
  <c r="W30" i="2" s="1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C30" i="2"/>
  <c r="C54" i="14" l="1"/>
  <c r="Y55" i="13"/>
  <c r="M65" i="11"/>
  <c r="M8" i="12" s="1"/>
  <c r="C52" i="15"/>
  <c r="Y28" i="9"/>
  <c r="C28" i="10" s="1"/>
  <c r="Y28" i="10" s="1"/>
  <c r="C28" i="11" s="1"/>
  <c r="Y28" i="11" s="1"/>
  <c r="C28" i="12" s="1"/>
  <c r="Y28" i="12" s="1"/>
  <c r="C28" i="13" s="1"/>
  <c r="Y28" i="13" s="1"/>
  <c r="C28" i="14" s="1"/>
  <c r="Y28" i="14" s="1"/>
  <c r="C28" i="15" s="1"/>
  <c r="Y28" i="15" s="1"/>
  <c r="J65" i="8"/>
  <c r="J8" i="9" s="1"/>
  <c r="Y10" i="2"/>
  <c r="C10" i="5" s="1"/>
  <c r="E65" i="2"/>
  <c r="E8" i="5" s="1"/>
  <c r="E65" i="5" s="1"/>
  <c r="E8" i="6" s="1"/>
  <c r="E65" i="6" s="1"/>
  <c r="E8" i="7" s="1"/>
  <c r="E65" i="7" s="1"/>
  <c r="E8" i="8" s="1"/>
  <c r="E65" i="8" s="1"/>
  <c r="E8" i="9" s="1"/>
  <c r="E65" i="9" s="1"/>
  <c r="E8" i="10" s="1"/>
  <c r="E65" i="10" s="1"/>
  <c r="E8" i="11" s="1"/>
  <c r="E65" i="11" s="1"/>
  <c r="E8" i="12" s="1"/>
  <c r="E65" i="12" s="1"/>
  <c r="E8" i="13" s="1"/>
  <c r="E65" i="13" s="1"/>
  <c r="E8" i="14" s="1"/>
  <c r="E65" i="14" s="1"/>
  <c r="E8" i="15" s="1"/>
  <c r="E65" i="15" s="1"/>
  <c r="Y30" i="2"/>
  <c r="C11" i="5"/>
  <c r="Y11" i="5" s="1"/>
  <c r="C11" i="6" s="1"/>
  <c r="Y11" i="6" s="1"/>
  <c r="C11" i="7" s="1"/>
  <c r="Y11" i="7" s="1"/>
  <c r="C11" i="8" s="1"/>
  <c r="Y11" i="8" s="1"/>
  <c r="N65" i="5"/>
  <c r="N8" i="6" s="1"/>
  <c r="D8" i="5"/>
  <c r="D65" i="5" s="1"/>
  <c r="D8" i="6" s="1"/>
  <c r="D65" i="6" s="1"/>
  <c r="D8" i="7" s="1"/>
  <c r="D65" i="7" s="1"/>
  <c r="D8" i="8" s="1"/>
  <c r="D65" i="8" s="1"/>
  <c r="D8" i="9" s="1"/>
  <c r="D65" i="9" s="1"/>
  <c r="D8" i="10" s="1"/>
  <c r="D65" i="10" s="1"/>
  <c r="D8" i="11" s="1"/>
  <c r="D65" i="11" s="1"/>
  <c r="D8" i="12" s="1"/>
  <c r="D65" i="12" s="1"/>
  <c r="D8" i="13" s="1"/>
  <c r="D65" i="13" s="1"/>
  <c r="D8" i="14" s="1"/>
  <c r="D65" i="14" s="1"/>
  <c r="D8" i="15" s="1"/>
  <c r="D65" i="15" s="1"/>
  <c r="Y54" i="14" l="1"/>
  <c r="C55" i="14"/>
  <c r="M65" i="12"/>
  <c r="M8" i="13" s="1"/>
  <c r="Y52" i="15"/>
  <c r="C11" i="9"/>
  <c r="Y11" i="9" s="1"/>
  <c r="J65" i="9"/>
  <c r="J8" i="10" s="1"/>
  <c r="C8" i="5"/>
  <c r="Y10" i="5"/>
  <c r="C30" i="5"/>
  <c r="C8" i="6"/>
  <c r="N65" i="6"/>
  <c r="N8" i="7" s="1"/>
  <c r="W59" i="2"/>
  <c r="Y59" i="2" s="1"/>
  <c r="C59" i="5" s="1"/>
  <c r="Y59" i="5" s="1"/>
  <c r="C59" i="6" s="1"/>
  <c r="Y59" i="6" s="1"/>
  <c r="C59" i="7" s="1"/>
  <c r="Y59" i="7" s="1"/>
  <c r="C59" i="8" s="1"/>
  <c r="Y59" i="8" s="1"/>
  <c r="C59" i="9" s="1"/>
  <c r="Y59" i="9" s="1"/>
  <c r="C59" i="10" s="1"/>
  <c r="Y59" i="10" s="1"/>
  <c r="C59" i="11" s="1"/>
  <c r="W61" i="2"/>
  <c r="Y61" i="2" s="1"/>
  <c r="C61" i="5" s="1"/>
  <c r="Y61" i="5" s="1"/>
  <c r="C61" i="6" s="1"/>
  <c r="Y61" i="6" s="1"/>
  <c r="C61" i="7" s="1"/>
  <c r="Y61" i="7" s="1"/>
  <c r="W53" i="2"/>
  <c r="Y53" i="2" s="1"/>
  <c r="W54" i="2"/>
  <c r="Y54" i="2" s="1"/>
  <c r="C54" i="5" s="1"/>
  <c r="Y54" i="5" s="1"/>
  <c r="C54" i="6" s="1"/>
  <c r="Y54" i="6" s="1"/>
  <c r="C54" i="7" s="1"/>
  <c r="Y54" i="7" s="1"/>
  <c r="W52" i="2"/>
  <c r="W33" i="2"/>
  <c r="Y33" i="2" s="1"/>
  <c r="W34" i="2"/>
  <c r="Y34" i="2" s="1"/>
  <c r="C34" i="5" s="1"/>
  <c r="Y34" i="5" s="1"/>
  <c r="C34" i="6" s="1"/>
  <c r="Y34" i="6" s="1"/>
  <c r="C34" i="7" s="1"/>
  <c r="Y34" i="7" s="1"/>
  <c r="C34" i="8" s="1"/>
  <c r="Y34" i="8" s="1"/>
  <c r="C34" i="9" s="1"/>
  <c r="Y34" i="9" s="1"/>
  <c r="C34" i="10" s="1"/>
  <c r="Y34" i="10" s="1"/>
  <c r="C34" i="11" s="1"/>
  <c r="Y34" i="11" s="1"/>
  <c r="C34" i="12" s="1"/>
  <c r="Y34" i="12" s="1"/>
  <c r="C34" i="13" s="1"/>
  <c r="Y34" i="13" s="1"/>
  <c r="C34" i="14" s="1"/>
  <c r="Y34" i="14" s="1"/>
  <c r="C34" i="15" s="1"/>
  <c r="Y34" i="15" s="1"/>
  <c r="W35" i="2"/>
  <c r="Y35" i="2" s="1"/>
  <c r="C35" i="5" s="1"/>
  <c r="Y35" i="5" s="1"/>
  <c r="C35" i="6" s="1"/>
  <c r="Y35" i="6" s="1"/>
  <c r="C35" i="7" s="1"/>
  <c r="Y35" i="7" s="1"/>
  <c r="C35" i="8" s="1"/>
  <c r="Y35" i="8" s="1"/>
  <c r="C35" i="9" s="1"/>
  <c r="Y35" i="9" s="1"/>
  <c r="C35" i="10" s="1"/>
  <c r="Y35" i="10" s="1"/>
  <c r="C35" i="11" s="1"/>
  <c r="Y35" i="11" s="1"/>
  <c r="C35" i="12" s="1"/>
  <c r="Y35" i="12" s="1"/>
  <c r="C35" i="13" s="1"/>
  <c r="Y35" i="13" s="1"/>
  <c r="C35" i="14" s="1"/>
  <c r="Y35" i="14" s="1"/>
  <c r="C35" i="15" s="1"/>
  <c r="Y35" i="15" s="1"/>
  <c r="W36" i="2"/>
  <c r="Y36" i="2" s="1"/>
  <c r="C36" i="5" s="1"/>
  <c r="Y36" i="5" s="1"/>
  <c r="C36" i="6" s="1"/>
  <c r="Y36" i="6" s="1"/>
  <c r="C36" i="7" s="1"/>
  <c r="Y36" i="7" s="1"/>
  <c r="C36" i="8" s="1"/>
  <c r="Y36" i="8" s="1"/>
  <c r="C36" i="9" s="1"/>
  <c r="Y36" i="9" s="1"/>
  <c r="C36" i="10" s="1"/>
  <c r="Y36" i="10" s="1"/>
  <c r="C36" i="11" s="1"/>
  <c r="Y36" i="11" s="1"/>
  <c r="C36" i="12" s="1"/>
  <c r="Y36" i="12" s="1"/>
  <c r="C36" i="13" s="1"/>
  <c r="Y36" i="13" s="1"/>
  <c r="C36" i="14" s="1"/>
  <c r="Y36" i="14" s="1"/>
  <c r="C36" i="15" s="1"/>
  <c r="Y36" i="15" s="1"/>
  <c r="W37" i="2"/>
  <c r="Y37" i="2" s="1"/>
  <c r="C37" i="5" s="1"/>
  <c r="Y37" i="5" s="1"/>
  <c r="C37" i="6" s="1"/>
  <c r="Y37" i="6" s="1"/>
  <c r="C37" i="7" s="1"/>
  <c r="Y37" i="7" s="1"/>
  <c r="C37" i="8" s="1"/>
  <c r="Y37" i="8" s="1"/>
  <c r="C37" i="9" s="1"/>
  <c r="Y37" i="9" s="1"/>
  <c r="C37" i="10" s="1"/>
  <c r="Y37" i="10" s="1"/>
  <c r="C37" i="11" s="1"/>
  <c r="Y37" i="11" s="1"/>
  <c r="C37" i="12" s="1"/>
  <c r="Y37" i="12" s="1"/>
  <c r="C37" i="13" s="1"/>
  <c r="Y37" i="13" s="1"/>
  <c r="C37" i="14" s="1"/>
  <c r="Y37" i="14" s="1"/>
  <c r="C37" i="15" s="1"/>
  <c r="Y37" i="15" s="1"/>
  <c r="W38" i="2"/>
  <c r="Y38" i="2" s="1"/>
  <c r="C38" i="5" s="1"/>
  <c r="Y38" i="5" s="1"/>
  <c r="C38" i="6" s="1"/>
  <c r="Y38" i="6" s="1"/>
  <c r="C38" i="7" s="1"/>
  <c r="Y38" i="7" s="1"/>
  <c r="C38" i="8" s="1"/>
  <c r="Y38" i="8" s="1"/>
  <c r="C38" i="9" s="1"/>
  <c r="Y38" i="9" s="1"/>
  <c r="C38" i="10" s="1"/>
  <c r="Y38" i="10" s="1"/>
  <c r="C38" i="11" s="1"/>
  <c r="Y38" i="11" s="1"/>
  <c r="C38" i="12" s="1"/>
  <c r="Y38" i="12" s="1"/>
  <c r="C38" i="13" s="1"/>
  <c r="Y38" i="13" s="1"/>
  <c r="C38" i="14" s="1"/>
  <c r="Y38" i="14" s="1"/>
  <c r="C38" i="15" s="1"/>
  <c r="Y38" i="15" s="1"/>
  <c r="W39" i="2"/>
  <c r="Y39" i="2" s="1"/>
  <c r="C39" i="5" s="1"/>
  <c r="Y39" i="5" s="1"/>
  <c r="C39" i="6" s="1"/>
  <c r="Y39" i="6" s="1"/>
  <c r="C39" i="7" s="1"/>
  <c r="Y39" i="7" s="1"/>
  <c r="C39" i="8" s="1"/>
  <c r="Y39" i="8" s="1"/>
  <c r="C39" i="9" s="1"/>
  <c r="Y39" i="9" s="1"/>
  <c r="C39" i="10" s="1"/>
  <c r="Y39" i="10" s="1"/>
  <c r="C39" i="11" s="1"/>
  <c r="Y39" i="11" s="1"/>
  <c r="C39" i="12" s="1"/>
  <c r="Y39" i="12" s="1"/>
  <c r="C39" i="13" s="1"/>
  <c r="Y39" i="13" s="1"/>
  <c r="C39" i="14" s="1"/>
  <c r="Y39" i="14" s="1"/>
  <c r="C39" i="15" s="1"/>
  <c r="Y39" i="15" s="1"/>
  <c r="W40" i="2"/>
  <c r="Y40" i="2" s="1"/>
  <c r="C40" i="5" s="1"/>
  <c r="Y40" i="5" s="1"/>
  <c r="C40" i="6" s="1"/>
  <c r="Y40" i="6" s="1"/>
  <c r="C40" i="7" s="1"/>
  <c r="Y40" i="7" s="1"/>
  <c r="C40" i="8" s="1"/>
  <c r="Y40" i="8" s="1"/>
  <c r="C40" i="9" s="1"/>
  <c r="Y40" i="9" s="1"/>
  <c r="C40" i="10" s="1"/>
  <c r="Y40" i="10" s="1"/>
  <c r="C40" i="11" s="1"/>
  <c r="Y40" i="11" s="1"/>
  <c r="C40" i="12" s="1"/>
  <c r="Y40" i="12" s="1"/>
  <c r="C40" i="13" s="1"/>
  <c r="Y40" i="13" s="1"/>
  <c r="C40" i="14" s="1"/>
  <c r="Y40" i="14" s="1"/>
  <c r="C40" i="15" s="1"/>
  <c r="Y40" i="15" s="1"/>
  <c r="W41" i="2"/>
  <c r="Y41" i="2" s="1"/>
  <c r="C41" i="5" s="1"/>
  <c r="Y41" i="5" s="1"/>
  <c r="C41" i="6" s="1"/>
  <c r="Y41" i="6" s="1"/>
  <c r="C41" i="7" s="1"/>
  <c r="Y41" i="7" s="1"/>
  <c r="C41" i="8" s="1"/>
  <c r="Y41" i="8" s="1"/>
  <c r="C41" i="9" s="1"/>
  <c r="Y41" i="9" s="1"/>
  <c r="C41" i="10" s="1"/>
  <c r="Y41" i="10" s="1"/>
  <c r="C41" i="11" s="1"/>
  <c r="Y41" i="11" s="1"/>
  <c r="C41" i="12" s="1"/>
  <c r="Y41" i="12" s="1"/>
  <c r="C41" i="13" s="1"/>
  <c r="Y41" i="13" s="1"/>
  <c r="C41" i="14" s="1"/>
  <c r="Y41" i="14" s="1"/>
  <c r="C41" i="15" s="1"/>
  <c r="Y41" i="15" s="1"/>
  <c r="W42" i="2"/>
  <c r="Y42" i="2" s="1"/>
  <c r="C42" i="5" s="1"/>
  <c r="Y42" i="5" s="1"/>
  <c r="C42" i="6" s="1"/>
  <c r="Y42" i="6" s="1"/>
  <c r="C42" i="7" s="1"/>
  <c r="Y42" i="7" s="1"/>
  <c r="C42" i="8" s="1"/>
  <c r="Y42" i="8" s="1"/>
  <c r="C42" i="9" s="1"/>
  <c r="Y42" i="9" s="1"/>
  <c r="C42" i="10" s="1"/>
  <c r="Y42" i="10" s="1"/>
  <c r="C42" i="11" s="1"/>
  <c r="W43" i="2"/>
  <c r="Y43" i="2" s="1"/>
  <c r="C43" i="5" s="1"/>
  <c r="Y43" i="5" s="1"/>
  <c r="C43" i="6" s="1"/>
  <c r="Y43" i="6" s="1"/>
  <c r="C43" i="7" s="1"/>
  <c r="Y43" i="7" s="1"/>
  <c r="C43" i="8" s="1"/>
  <c r="Y43" i="8" s="1"/>
  <c r="C43" i="9" s="1"/>
  <c r="Y43" i="9" s="1"/>
  <c r="C43" i="10" s="1"/>
  <c r="Y43" i="10" s="1"/>
  <c r="C43" i="11" s="1"/>
  <c r="Y43" i="11" s="1"/>
  <c r="C43" i="12" s="1"/>
  <c r="Y43" i="12" s="1"/>
  <c r="C43" i="13" s="1"/>
  <c r="Y43" i="13" s="1"/>
  <c r="C43" i="14" s="1"/>
  <c r="Y43" i="14" s="1"/>
  <c r="C43" i="15" s="1"/>
  <c r="Y43" i="15" s="1"/>
  <c r="W44" i="2"/>
  <c r="Y44" i="2" s="1"/>
  <c r="C44" i="5" s="1"/>
  <c r="Y44" i="5" s="1"/>
  <c r="C44" i="6" s="1"/>
  <c r="Y44" i="6" s="1"/>
  <c r="C44" i="7" s="1"/>
  <c r="Y44" i="7" s="1"/>
  <c r="C44" i="8" s="1"/>
  <c r="Y44" i="8" s="1"/>
  <c r="C44" i="9" s="1"/>
  <c r="Y44" i="9" s="1"/>
  <c r="C44" i="10" s="1"/>
  <c r="Y44" i="10" s="1"/>
  <c r="C44" i="11" s="1"/>
  <c r="Y44" i="11" s="1"/>
  <c r="C44" i="12" s="1"/>
  <c r="Y44" i="12" s="1"/>
  <c r="C44" i="13" s="1"/>
  <c r="Y44" i="13" s="1"/>
  <c r="C44" i="14" s="1"/>
  <c r="Y44" i="14" s="1"/>
  <c r="C44" i="15" s="1"/>
  <c r="Y44" i="15" s="1"/>
  <c r="W45" i="2"/>
  <c r="Y45" i="2" s="1"/>
  <c r="C45" i="5" s="1"/>
  <c r="Y45" i="5" s="1"/>
  <c r="C45" i="6" s="1"/>
  <c r="Y45" i="6" s="1"/>
  <c r="C45" i="7" s="1"/>
  <c r="Y45" i="7" s="1"/>
  <c r="C45" i="8" s="1"/>
  <c r="W46" i="2"/>
  <c r="Y46" i="2" s="1"/>
  <c r="C46" i="5" s="1"/>
  <c r="Y46" i="5" s="1"/>
  <c r="C46" i="6" s="1"/>
  <c r="Y46" i="6" s="1"/>
  <c r="C46" i="7" s="1"/>
  <c r="Y46" i="7" s="1"/>
  <c r="C46" i="8" s="1"/>
  <c r="Y46" i="8" s="1"/>
  <c r="C46" i="9" s="1"/>
  <c r="Y46" i="9" s="1"/>
  <c r="C46" i="10" s="1"/>
  <c r="Y46" i="10" s="1"/>
  <c r="C46" i="11" s="1"/>
  <c r="Y46" i="11" s="1"/>
  <c r="C46" i="12" s="1"/>
  <c r="Y46" i="12" s="1"/>
  <c r="C46" i="13" s="1"/>
  <c r="Y46" i="13" s="1"/>
  <c r="C46" i="14" s="1"/>
  <c r="Y46" i="14" s="1"/>
  <c r="C46" i="15" s="1"/>
  <c r="Y46" i="15" s="1"/>
  <c r="W47" i="2"/>
  <c r="Y47" i="2" s="1"/>
  <c r="C47" i="5" s="1"/>
  <c r="Y47" i="5" s="1"/>
  <c r="C47" i="6" s="1"/>
  <c r="Y47" i="6" s="1"/>
  <c r="C47" i="7" s="1"/>
  <c r="Y47" i="7" s="1"/>
  <c r="C47" i="8" s="1"/>
  <c r="Y47" i="8" s="1"/>
  <c r="C47" i="9" s="1"/>
  <c r="Y47" i="9" s="1"/>
  <c r="C47" i="10" s="1"/>
  <c r="Y47" i="10" s="1"/>
  <c r="C47" i="11" s="1"/>
  <c r="Y47" i="11" s="1"/>
  <c r="C47" i="12" s="1"/>
  <c r="Y47" i="12" s="1"/>
  <c r="C47" i="13" s="1"/>
  <c r="Y47" i="13" s="1"/>
  <c r="C47" i="14" s="1"/>
  <c r="Y47" i="14" s="1"/>
  <c r="C47" i="15" s="1"/>
  <c r="Y47" i="15" s="1"/>
  <c r="W48" i="2"/>
  <c r="Y48" i="2" s="1"/>
  <c r="C48" i="5" s="1"/>
  <c r="Y48" i="5" s="1"/>
  <c r="C48" i="6" s="1"/>
  <c r="Y48" i="6" s="1"/>
  <c r="C48" i="7" s="1"/>
  <c r="Y48" i="7" s="1"/>
  <c r="C48" i="8" s="1"/>
  <c r="Y48" i="8" s="1"/>
  <c r="C48" i="9" s="1"/>
  <c r="Y48" i="9" s="1"/>
  <c r="C48" i="10" s="1"/>
  <c r="Y48" i="10" s="1"/>
  <c r="C48" i="11" s="1"/>
  <c r="Y48" i="11" s="1"/>
  <c r="C48" i="12" s="1"/>
  <c r="Y48" i="12" s="1"/>
  <c r="C48" i="13" s="1"/>
  <c r="Y48" i="13" s="1"/>
  <c r="C48" i="14" s="1"/>
  <c r="Y48" i="14" s="1"/>
  <c r="C48" i="15" s="1"/>
  <c r="Y48" i="15" s="1"/>
  <c r="W49" i="2"/>
  <c r="Y49" i="2" s="1"/>
  <c r="C49" i="5" s="1"/>
  <c r="Y49" i="5" s="1"/>
  <c r="C49" i="6" s="1"/>
  <c r="Y49" i="6" s="1"/>
  <c r="C49" i="7" s="1"/>
  <c r="Y49" i="7" s="1"/>
  <c r="C49" i="8" s="1"/>
  <c r="Y49" i="8" s="1"/>
  <c r="C49" i="9" s="1"/>
  <c r="Y49" i="9" s="1"/>
  <c r="C49" i="10" s="1"/>
  <c r="Y49" i="10" s="1"/>
  <c r="C49" i="11" s="1"/>
  <c r="Y49" i="11" s="1"/>
  <c r="C49" i="12" s="1"/>
  <c r="Y49" i="12" s="1"/>
  <c r="C49" i="13" s="1"/>
  <c r="Y49" i="13" s="1"/>
  <c r="C49" i="14" s="1"/>
  <c r="Y49" i="14" s="1"/>
  <c r="C49" i="15" s="1"/>
  <c r="Y49" i="15" s="1"/>
  <c r="W32" i="2"/>
  <c r="C54" i="15" l="1"/>
  <c r="Y55" i="14"/>
  <c r="Y42" i="11"/>
  <c r="Y59" i="11"/>
  <c r="M65" i="13"/>
  <c r="M8" i="14" s="1"/>
  <c r="Y45" i="8"/>
  <c r="C11" i="10"/>
  <c r="Y11" i="10" s="1"/>
  <c r="C11" i="11" s="1"/>
  <c r="Y11" i="11" s="1"/>
  <c r="C11" i="12" s="1"/>
  <c r="Y11" i="12" s="1"/>
  <c r="C11" i="13" s="1"/>
  <c r="Y11" i="13" s="1"/>
  <c r="C11" i="14" s="1"/>
  <c r="Y11" i="14" s="1"/>
  <c r="C11" i="15" s="1"/>
  <c r="Y11" i="15" s="1"/>
  <c r="J65" i="10"/>
  <c r="J8" i="11" s="1"/>
  <c r="J65" i="11" s="1"/>
  <c r="J8" i="12" s="1"/>
  <c r="J65" i="12" s="1"/>
  <c r="J8" i="13" s="1"/>
  <c r="J65" i="13" s="1"/>
  <c r="J8" i="14" s="1"/>
  <c r="J65" i="14" s="1"/>
  <c r="J8" i="15" s="1"/>
  <c r="J65" i="15" s="1"/>
  <c r="Y52" i="2"/>
  <c r="C52" i="5" s="1"/>
  <c r="Y52" i="5" s="1"/>
  <c r="W55" i="2"/>
  <c r="Y55" i="2"/>
  <c r="C53" i="5"/>
  <c r="Y32" i="2"/>
  <c r="C32" i="5" s="1"/>
  <c r="Y32" i="5" s="1"/>
  <c r="W50" i="2"/>
  <c r="W63" i="2" s="1"/>
  <c r="Y50" i="2"/>
  <c r="Y65" i="2" s="1"/>
  <c r="C33" i="5"/>
  <c r="C10" i="6"/>
  <c r="Y30" i="5"/>
  <c r="N65" i="7"/>
  <c r="N8" i="8" s="1"/>
  <c r="C8" i="7"/>
  <c r="Y54" i="15" l="1"/>
  <c r="Y55" i="15" s="1"/>
  <c r="C55" i="15"/>
  <c r="C42" i="12"/>
  <c r="M65" i="14"/>
  <c r="M8" i="15" s="1"/>
  <c r="C59" i="12"/>
  <c r="C45" i="9"/>
  <c r="N65" i="8"/>
  <c r="N8" i="9" s="1"/>
  <c r="C8" i="8"/>
  <c r="C55" i="5"/>
  <c r="Y53" i="5"/>
  <c r="C53" i="6" s="1"/>
  <c r="Y53" i="6" s="1"/>
  <c r="C53" i="7" s="1"/>
  <c r="Y53" i="7" s="1"/>
  <c r="C53" i="8" s="1"/>
  <c r="C52" i="6"/>
  <c r="C50" i="5"/>
  <c r="C65" i="5" s="1"/>
  <c r="Y33" i="5"/>
  <c r="C33" i="6" s="1"/>
  <c r="Y33" i="6" s="1"/>
  <c r="C33" i="7" s="1"/>
  <c r="Y33" i="7" s="1"/>
  <c r="C33" i="8" s="1"/>
  <c r="Y33" i="8" s="1"/>
  <c r="C33" i="9" s="1"/>
  <c r="Y33" i="9" s="1"/>
  <c r="C33" i="10" s="1"/>
  <c r="Y33" i="10" s="1"/>
  <c r="C33" i="11" s="1"/>
  <c r="Y33" i="11" s="1"/>
  <c r="C33" i="12" s="1"/>
  <c r="Y33" i="12" s="1"/>
  <c r="C33" i="13" s="1"/>
  <c r="Y33" i="13" s="1"/>
  <c r="C33" i="14" s="1"/>
  <c r="Y33" i="14" s="1"/>
  <c r="C33" i="15" s="1"/>
  <c r="Y33" i="15" s="1"/>
  <c r="C32" i="6"/>
  <c r="Y50" i="5"/>
  <c r="Y10" i="6"/>
  <c r="C30" i="6"/>
  <c r="Y42" i="12" l="1"/>
  <c r="Y59" i="12"/>
  <c r="M65" i="15"/>
  <c r="Y45" i="9"/>
  <c r="N65" i="9"/>
  <c r="N8" i="10" s="1"/>
  <c r="C8" i="9"/>
  <c r="C55" i="8"/>
  <c r="Y53" i="8"/>
  <c r="Y55" i="8" s="1"/>
  <c r="C55" i="6"/>
  <c r="Y52" i="6"/>
  <c r="Y55" i="5"/>
  <c r="Y65" i="5" s="1"/>
  <c r="Y32" i="6"/>
  <c r="C50" i="6"/>
  <c r="C65" i="6"/>
  <c r="C10" i="7"/>
  <c r="Y30" i="6"/>
  <c r="C42" i="13" l="1"/>
  <c r="C59" i="13"/>
  <c r="C45" i="10"/>
  <c r="N65" i="10"/>
  <c r="N8" i="11" s="1"/>
  <c r="C8" i="10"/>
  <c r="C52" i="7"/>
  <c r="Y55" i="6"/>
  <c r="C32" i="7"/>
  <c r="Y50" i="6"/>
  <c r="Y10" i="7"/>
  <c r="C30" i="7"/>
  <c r="Y42" i="13" l="1"/>
  <c r="N65" i="11"/>
  <c r="N8" i="12" s="1"/>
  <c r="C8" i="11"/>
  <c r="Y59" i="13"/>
  <c r="Y45" i="10"/>
  <c r="C45" i="11" s="1"/>
  <c r="Y45" i="11" s="1"/>
  <c r="C45" i="12" s="1"/>
  <c r="Y45" i="12" s="1"/>
  <c r="C45" i="13" s="1"/>
  <c r="Y45" i="13" s="1"/>
  <c r="C45" i="14" s="1"/>
  <c r="Y45" i="14" s="1"/>
  <c r="C45" i="15" s="1"/>
  <c r="Y45" i="15" s="1"/>
  <c r="Y30" i="7"/>
  <c r="C10" i="8"/>
  <c r="C55" i="7"/>
  <c r="Y52" i="7"/>
  <c r="Y55" i="7" s="1"/>
  <c r="Y65" i="6"/>
  <c r="Y32" i="7"/>
  <c r="C50" i="7"/>
  <c r="C65" i="7" s="1"/>
  <c r="C42" i="14" l="1"/>
  <c r="N65" i="12"/>
  <c r="N8" i="13" s="1"/>
  <c r="C8" i="12"/>
  <c r="C59" i="14"/>
  <c r="Y50" i="7"/>
  <c r="Y65" i="7" s="1"/>
  <c r="C32" i="8"/>
  <c r="C30" i="8"/>
  <c r="Y10" i="8"/>
  <c r="Y42" i="14" l="1"/>
  <c r="N65" i="13"/>
  <c r="N8" i="14" s="1"/>
  <c r="C8" i="13"/>
  <c r="Y59" i="14"/>
  <c r="Y32" i="8"/>
  <c r="C50" i="8"/>
  <c r="C65" i="8" s="1"/>
  <c r="C10" i="9"/>
  <c r="Y30" i="8"/>
  <c r="C42" i="15" l="1"/>
  <c r="N65" i="14"/>
  <c r="N8" i="15" s="1"/>
  <c r="C8" i="14"/>
  <c r="C59" i="15"/>
  <c r="C32" i="9"/>
  <c r="Y50" i="8"/>
  <c r="Y65" i="8" s="1"/>
  <c r="Y10" i="9"/>
  <c r="C30" i="9"/>
  <c r="Y42" i="15" l="1"/>
  <c r="N65" i="15"/>
  <c r="C8" i="15"/>
  <c r="Y59" i="15"/>
  <c r="Y32" i="9"/>
  <c r="C50" i="9"/>
  <c r="C65" i="9" s="1"/>
  <c r="C10" i="10"/>
  <c r="Y30" i="9"/>
  <c r="C32" i="10" l="1"/>
  <c r="Y50" i="9"/>
  <c r="Y65" i="9" s="1"/>
  <c r="C30" i="10"/>
  <c r="Y10" i="10"/>
  <c r="Y30" i="10" l="1"/>
  <c r="C10" i="11"/>
  <c r="Y32" i="10"/>
  <c r="C50" i="10"/>
  <c r="C65" i="10" s="1"/>
  <c r="Y50" i="10" l="1"/>
  <c r="Y65" i="10" s="1"/>
  <c r="C32" i="11"/>
  <c r="C30" i="11"/>
  <c r="Y10" i="11"/>
  <c r="Y32" i="11" l="1"/>
  <c r="C50" i="11"/>
  <c r="C65" i="11" s="1"/>
  <c r="C10" i="12"/>
  <c r="Y30" i="11"/>
  <c r="C32" i="12" l="1"/>
  <c r="Y50" i="11"/>
  <c r="Y65" i="11" s="1"/>
  <c r="C30" i="12"/>
  <c r="Y10" i="12"/>
  <c r="Y32" i="12" l="1"/>
  <c r="C50" i="12"/>
  <c r="C65" i="12" s="1"/>
  <c r="C10" i="13"/>
  <c r="Y30" i="12"/>
  <c r="C32" i="13" l="1"/>
  <c r="Y50" i="12"/>
  <c r="Y65" i="12" s="1"/>
  <c r="Y10" i="13"/>
  <c r="C30" i="13"/>
  <c r="Y32" i="13" l="1"/>
  <c r="C50" i="13"/>
  <c r="C65" i="13" s="1"/>
  <c r="C10" i="14"/>
  <c r="Y30" i="13"/>
  <c r="C32" i="14" l="1"/>
  <c r="Y50" i="13"/>
  <c r="Y65" i="13" s="1"/>
  <c r="Y10" i="14"/>
  <c r="C30" i="14"/>
  <c r="Y32" i="14" l="1"/>
  <c r="C50" i="14"/>
  <c r="C65" i="14" s="1"/>
  <c r="C10" i="15"/>
  <c r="Y30" i="14"/>
  <c r="C32" i="15" l="1"/>
  <c r="Y50" i="14"/>
  <c r="Y65" i="14" s="1"/>
  <c r="Y10" i="15"/>
  <c r="Y30" i="15" s="1"/>
  <c r="C30" i="15"/>
  <c r="Y32" i="15" l="1"/>
  <c r="Y50" i="15" s="1"/>
  <c r="Y65" i="15" s="1"/>
  <c r="C50" i="15"/>
  <c r="C65" i="15" s="1"/>
</calcChain>
</file>

<file path=xl/sharedStrings.xml><?xml version="1.0" encoding="utf-8"?>
<sst xmlns="http://schemas.openxmlformats.org/spreadsheetml/2006/main" count="1034" uniqueCount="110">
  <si>
    <t>Заклади дошкільної освіти</t>
  </si>
  <si>
    <t>№ 1 Ластівка</t>
  </si>
  <si>
    <t>№ 2 Сонечко</t>
  </si>
  <si>
    <t>№ 3 Дюймовочка</t>
  </si>
  <si>
    <t>№ 4 Дельфін</t>
  </si>
  <si>
    <t>№ 5 Золота рибка</t>
  </si>
  <si>
    <t>№ 6 Дзвіночок</t>
  </si>
  <si>
    <t>№ 7 Перлинка</t>
  </si>
  <si>
    <t>№ 8 Вербиченька</t>
  </si>
  <si>
    <t>№ 9 Краплинка</t>
  </si>
  <si>
    <t>№ 10 Білочка</t>
  </si>
  <si>
    <t>№ 11 Дивограй</t>
  </si>
  <si>
    <t>№ 12 Струмочок</t>
  </si>
  <si>
    <t>№ 13 Журавлик</t>
  </si>
  <si>
    <t>№ 14 Казка</t>
  </si>
  <si>
    <t>№ 15 Пізнайко</t>
  </si>
  <si>
    <t>№ 16 Калинонька</t>
  </si>
  <si>
    <t>Грушівський ЗДО Червона калина</t>
  </si>
  <si>
    <t>Кінецьпільський ЗДО Струмочок</t>
  </si>
  <si>
    <t>Підгороднянський ЗДО Ромашка</t>
  </si>
  <si>
    <t>Чаусівський ЗДО</t>
  </si>
  <si>
    <t>Разом по 0611010</t>
  </si>
  <si>
    <t>Гімназії, ліцеї</t>
  </si>
  <si>
    <t>№ 1</t>
  </si>
  <si>
    <t>№ 2</t>
  </si>
  <si>
    <t>№ 4</t>
  </si>
  <si>
    <t>№ 5</t>
  </si>
  <si>
    <t>№ 8</t>
  </si>
  <si>
    <t>№ 9</t>
  </si>
  <si>
    <t>Л Лідер</t>
  </si>
  <si>
    <t>Л Престиж</t>
  </si>
  <si>
    <t>Чаусівська гімназія</t>
  </si>
  <si>
    <t>Кінецьпільська гімназія</t>
  </si>
  <si>
    <t>Підгороднянська гімназія</t>
  </si>
  <si>
    <t>Грушівська гімназія</t>
  </si>
  <si>
    <t>Разом по 0611021</t>
  </si>
  <si>
    <t>Заклади позашкільної освіти</t>
  </si>
  <si>
    <t>ДЮЦНВ</t>
  </si>
  <si>
    <t>ЦНТТУМ</t>
  </si>
  <si>
    <t>СЮН</t>
  </si>
  <si>
    <t>Разом по 0611070</t>
  </si>
  <si>
    <t>ІРЦ,  0611151</t>
  </si>
  <si>
    <t>ДЮСШ, 0615031</t>
  </si>
  <si>
    <t>метод. кабінет, 0611160</t>
  </si>
  <si>
    <t>Л Ерудит (3/4)</t>
  </si>
  <si>
    <t>№ 6 (1/4)</t>
  </si>
  <si>
    <t>№ 10  (1/2)</t>
  </si>
  <si>
    <t>почат школа № 11  (1/2)</t>
  </si>
  <si>
    <t>№ 3  (1/2)</t>
  </si>
  <si>
    <t>№ 7  (1/2)</t>
  </si>
  <si>
    <t>2230 (7фонд)</t>
  </si>
  <si>
    <t>УПРАВЛІННЯ ОСВІТИ ПЕРВОМАЙСЬКОЇ МІСЬКОЇ РАДИ</t>
  </si>
  <si>
    <t>за січень 2025 року</t>
  </si>
  <si>
    <t>ЗАГАЛЬНИЙ ФОНД</t>
  </si>
  <si>
    <t>грн. коп.</t>
  </si>
  <si>
    <t>Разом касових видатків за місяць</t>
  </si>
  <si>
    <t>Разом касових видатків з початку року</t>
  </si>
  <si>
    <t>Х</t>
  </si>
  <si>
    <t>касові видатки на початок періоду</t>
  </si>
  <si>
    <t>за поточний місяць</t>
  </si>
  <si>
    <t>з початку року</t>
  </si>
  <si>
    <t>КАРТКА АНАЛІТИЧНОГО ОБЛІКУ КАСОВИХ ВИДАТКІВ</t>
  </si>
  <si>
    <t>1142 допомога дітям-сиротам</t>
  </si>
  <si>
    <t>за лютий  2025 року</t>
  </si>
  <si>
    <t>за березень  2025 року</t>
  </si>
  <si>
    <t>за квітень  2025 року</t>
  </si>
  <si>
    <t>рік 2025</t>
  </si>
  <si>
    <t>за  2025 рік</t>
  </si>
  <si>
    <t>за травень  2025 року</t>
  </si>
  <si>
    <t>за червень  2025 року</t>
  </si>
  <si>
    <t>за липень  2025 року</t>
  </si>
  <si>
    <t>за серпень  2025 року</t>
  </si>
  <si>
    <t>за вересень  2025 року</t>
  </si>
  <si>
    <t>за жовтень  2025 року</t>
  </si>
  <si>
    <t>за листопад  2025 року</t>
  </si>
  <si>
    <t>за грудень  2025 року</t>
  </si>
  <si>
    <t>Заробітна плата</t>
  </si>
  <si>
    <t>Нарахування на оплату праці</t>
  </si>
  <si>
    <t>Медикаменти та перевязувальні матеріали</t>
  </si>
  <si>
    <t>продукти харчування</t>
  </si>
  <si>
    <t>продукти харчування 1403 та 1700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</si>
  <si>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</si>
  <si>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</si>
  <si>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</si>
  <si>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</si>
  <si>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</si>
  <si>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 xml:space="preserve">оплата природного газу </t>
  </si>
  <si>
    <t>оплата інших енергоносіїв (с/сміття, рідкі нечистоти)</t>
  </si>
  <si>
    <t>інші виплати</t>
  </si>
  <si>
    <t>інші поточні видатки</t>
  </si>
  <si>
    <t>Заробітна плата  (1031, 1600, 1200, 1152</t>
  </si>
  <si>
    <t>оплата інших енергоносіїв (с/сміття)</t>
  </si>
  <si>
    <t>заробітна плата  (1031, 1600, 1200, 1152</t>
  </si>
  <si>
    <t>нарахування на оплату праці</t>
  </si>
  <si>
    <t>предмети, обладнання та інвентар</t>
  </si>
  <si>
    <t>медикаменти та перевязувальні матеріали</t>
  </si>
  <si>
    <t>видатки на відрядження</t>
  </si>
  <si>
    <t>Навчання по тех безпеці</t>
  </si>
  <si>
    <t>оплата інших енергоносіїв (с/сміття, вугілля)</t>
  </si>
  <si>
    <t>заробітна плата  (в т.ч.1031, 1600, 1200, 1152)</t>
  </si>
  <si>
    <t>предмети, обладнання та інвентар (1021, 1183, 1184, 1291, 1292</t>
  </si>
  <si>
    <t>оплата послуг (крім комунальних) + (7691)</t>
  </si>
  <si>
    <t>Обладнання та предмети довгострокового користування</t>
  </si>
  <si>
    <t>кап будівництво</t>
  </si>
  <si>
    <t>кап ремонт</t>
  </si>
  <si>
    <t>№ 6 (0,1)</t>
  </si>
  <si>
    <t>№ 10  (0,3)</t>
  </si>
  <si>
    <t>Л Ерудит (0,6)</t>
  </si>
  <si>
    <t>№ 3  (0,5)</t>
  </si>
  <si>
    <t>№ 7  (0,5)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</si>
</sst>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ill="1"/>
    <xf numFmtId="0" fontId="0" fillId="0" borderId="0" xfId="0" applyNumberFormat="1"/>
    <xf numFmtId="0" fontId="3" fillId="0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Fill="1"/>
    <xf numFmtId="0" fontId="5" fillId="0" borderId="0" xfId="0" applyFont="1" applyFill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Fill="1" applyAlignment="1">
      <alignment horizontal="left"/>
    </xf>
    <xf numFmtId="0" fontId="9" fillId="0" borderId="0" xfId="0" applyFont="1"/>
    <xf numFmtId="0" fontId="0" fillId="2" borderId="0" xfId="0" applyFill="1"/>
    <xf numFmtId="0" fontId="0" fillId="3" borderId="0" xfId="0" applyFill="1"/>
    <xf numFmtId="0" fontId="8" fillId="0" borderId="0" xfId="0" applyFont="1"/>
    <xf numFmtId="0" fontId="1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Fill="1"/>
    <xf numFmtId="2" fontId="0" fillId="0" borderId="0" xfId="0" applyNumberFormat="1" applyFont="1"/>
    <xf numFmtId="2" fontId="8" fillId="0" borderId="0" xfId="0" applyNumberFormat="1" applyFont="1" applyFill="1"/>
    <xf numFmtId="2" fontId="8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0" fillId="0" borderId="0" xfId="0" applyNumberFormat="1" applyAlignment="1">
      <alignment horizontal="center"/>
    </xf>
    <xf numFmtId="0" fontId="1" fillId="0" borderId="0" xfId="0" applyNumberFormat="1" applyFont="1"/>
    <xf numFmtId="0" fontId="1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8" fillId="0" borderId="0" xfId="0" applyNumberFormat="1" applyFont="1"/>
    <xf numFmtId="4" fontId="1" fillId="0" borderId="0" xfId="0" applyNumberFormat="1" applyFont="1" applyAlignme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1" fillId="0" borderId="0" xfId="0" applyNumberFormat="1" applyFont="1" applyFill="1"/>
    <xf numFmtId="4" fontId="0" fillId="0" borderId="0" xfId="0" applyNumberFormat="1"/>
    <xf numFmtId="4" fontId="0" fillId="0" borderId="0" xfId="0" applyNumberFormat="1" applyFill="1"/>
    <xf numFmtId="4" fontId="0" fillId="0" borderId="0" xfId="0" applyNumberFormat="1" applyFont="1"/>
    <xf numFmtId="4" fontId="2" fillId="2" borderId="0" xfId="0" applyNumberFormat="1" applyFont="1" applyFill="1" applyAlignment="1">
      <alignment horizontal="right"/>
    </xf>
    <xf numFmtId="4" fontId="0" fillId="2" borderId="0" xfId="0" applyNumberFormat="1" applyFill="1"/>
    <xf numFmtId="4" fontId="6" fillId="0" borderId="0" xfId="0" applyNumberFormat="1" applyFont="1"/>
    <xf numFmtId="4" fontId="3" fillId="2" borderId="0" xfId="0" applyNumberFormat="1" applyFont="1" applyFill="1" applyAlignment="1">
      <alignment horizontal="right"/>
    </xf>
    <xf numFmtId="4" fontId="6" fillId="2" borderId="0" xfId="0" applyNumberFormat="1" applyFont="1" applyFill="1"/>
    <xf numFmtId="4" fontId="0" fillId="0" borderId="0" xfId="0" applyNumberFormat="1" applyFill="1" applyAlignment="1">
      <alignment horizontal="right"/>
    </xf>
    <xf numFmtId="4" fontId="4" fillId="3" borderId="0" xfId="0" applyNumberFormat="1" applyFont="1" applyFill="1" applyAlignment="1">
      <alignment horizontal="center"/>
    </xf>
    <xf numFmtId="4" fontId="0" fillId="3" borderId="0" xfId="0" applyNumberFormat="1" applyFill="1"/>
    <xf numFmtId="4" fontId="0" fillId="3" borderId="0" xfId="0" applyNumberFormat="1" applyFill="1" applyAlignment="1">
      <alignment horizontal="center"/>
    </xf>
    <xf numFmtId="4" fontId="8" fillId="0" borderId="0" xfId="0" applyNumberFormat="1" applyFont="1" applyFill="1"/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left"/>
    </xf>
    <xf numFmtId="4" fontId="0" fillId="0" borderId="0" xfId="0" applyNumberFormat="1" applyBorder="1"/>
    <xf numFmtId="4" fontId="3" fillId="0" borderId="0" xfId="0" applyNumberFormat="1" applyFont="1" applyFill="1" applyAlignment="1">
      <alignment horizontal="right"/>
    </xf>
    <xf numFmtId="4" fontId="9" fillId="3" borderId="0" xfId="0" applyNumberFormat="1" applyFont="1" applyFill="1" applyAlignment="1">
      <alignment horizontal="center"/>
    </xf>
    <xf numFmtId="4" fontId="7" fillId="0" borderId="0" xfId="0" applyNumberFormat="1" applyFont="1" applyFill="1"/>
    <xf numFmtId="4" fontId="1" fillId="2" borderId="0" xfId="0" applyNumberFormat="1" applyFont="1" applyFill="1" applyAlignment="1">
      <alignment horizontal="right"/>
    </xf>
    <xf numFmtId="4" fontId="0" fillId="0" borderId="0" xfId="0" applyNumberFormat="1" applyFont="1" applyFill="1"/>
    <xf numFmtId="4" fontId="2" fillId="2" borderId="0" xfId="0" applyNumberFormat="1" applyFont="1" applyFill="1"/>
    <xf numFmtId="4" fontId="6" fillId="0" borderId="0" xfId="0" applyNumberFormat="1" applyFont="1" applyFill="1"/>
    <xf numFmtId="4" fontId="0" fillId="2" borderId="0" xfId="0" applyNumberFormat="1" applyFont="1" applyFill="1"/>
    <xf numFmtId="4" fontId="8" fillId="4" borderId="0" xfId="0" applyNumberFormat="1" applyFont="1" applyFill="1"/>
    <xf numFmtId="4" fontId="7" fillId="0" borderId="0" xfId="0" applyNumberFormat="1" applyFont="1"/>
    <xf numFmtId="4" fontId="6" fillId="6" borderId="0" xfId="0" applyNumberFormat="1" applyFont="1" applyFill="1"/>
    <xf numFmtId="4" fontId="0" fillId="6" borderId="0" xfId="0" applyNumberFormat="1" applyFont="1" applyFill="1"/>
    <xf numFmtId="4" fontId="10" fillId="2" borderId="0" xfId="0" applyNumberFormat="1" applyFont="1" applyFill="1"/>
    <xf numFmtId="4" fontId="1" fillId="0" borderId="0" xfId="0" applyNumberFormat="1" applyFont="1" applyFill="1" applyAlignment="1"/>
    <xf numFmtId="4" fontId="1" fillId="2" borderId="0" xfId="0" applyNumberFormat="1" applyFont="1" applyFill="1"/>
    <xf numFmtId="4" fontId="3" fillId="2" borderId="0" xfId="0" applyNumberFormat="1" applyFont="1" applyFill="1"/>
    <xf numFmtId="4" fontId="0" fillId="3" borderId="0" xfId="0" applyNumberFormat="1" applyFont="1" applyFill="1"/>
    <xf numFmtId="0" fontId="0" fillId="0" borderId="0" xfId="0" applyFont="1" applyAlignment="1">
      <alignment wrapText="1"/>
    </xf>
    <xf numFmtId="0" fontId="0" fillId="0" borderId="0" xfId="0" applyNumberFormat="1" applyFont="1"/>
    <xf numFmtId="0" fontId="1" fillId="2" borderId="0" xfId="0" applyNumberFormat="1" applyFont="1" applyFill="1" applyAlignment="1">
      <alignment horizontal="right"/>
    </xf>
    <xf numFmtId="0" fontId="1" fillId="2" borderId="0" xfId="0" applyNumberFormat="1" applyFont="1" applyFill="1"/>
    <xf numFmtId="0" fontId="9" fillId="3" borderId="0" xfId="0" applyNumberFormat="1" applyFont="1" applyFill="1" applyAlignment="1">
      <alignment horizontal="right"/>
    </xf>
    <xf numFmtId="0" fontId="1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Alignment="1"/>
    <xf numFmtId="0" fontId="9" fillId="0" borderId="0" xfId="0" applyNumberFormat="1" applyFont="1" applyFill="1"/>
    <xf numFmtId="0" fontId="0" fillId="0" borderId="0" xfId="0" applyNumberFormat="1" applyFont="1" applyFill="1" applyAlignment="1"/>
    <xf numFmtId="0" fontId="0" fillId="0" borderId="0" xfId="0" applyNumberFormat="1" applyFont="1" applyFill="1"/>
    <xf numFmtId="0" fontId="1" fillId="0" borderId="0" xfId="0" applyNumberFormat="1" applyFont="1" applyFill="1" applyAlignment="1">
      <alignment horizontal="right"/>
    </xf>
    <xf numFmtId="0" fontId="5" fillId="0" borderId="0" xfId="0" applyNumberFormat="1" applyFont="1" applyFill="1"/>
    <xf numFmtId="0" fontId="0" fillId="0" borderId="0" xfId="0" applyNumberFormat="1" applyFont="1" applyFill="1" applyAlignment="1">
      <alignment horizontal="left"/>
    </xf>
    <xf numFmtId="0" fontId="0" fillId="3" borderId="0" xfId="0" applyNumberFormat="1" applyFont="1" applyFill="1"/>
    <xf numFmtId="0" fontId="0" fillId="0" borderId="0" xfId="0" applyBorder="1"/>
    <xf numFmtId="0" fontId="6" fillId="0" borderId="0" xfId="0" applyFont="1"/>
    <xf numFmtId="0" fontId="6" fillId="2" borderId="0" xfId="0" applyFont="1" applyFill="1"/>
    <xf numFmtId="0" fontId="7" fillId="0" borderId="0" xfId="0" applyFont="1"/>
    <xf numFmtId="0" fontId="7" fillId="0" borderId="0" xfId="0" applyFont="1" applyFill="1"/>
    <xf numFmtId="0" fontId="6" fillId="0" borderId="0" xfId="0" applyFont="1" applyFill="1"/>
    <xf numFmtId="0" fontId="0" fillId="2" borderId="0" xfId="0" applyFont="1" applyFill="1"/>
    <xf numFmtId="0" fontId="0" fillId="0" borderId="0" xfId="0" applyFont="1"/>
    <xf numFmtId="0" fontId="0" fillId="0" borderId="0" xfId="0" applyFont="1" applyFill="1"/>
    <xf numFmtId="4" fontId="11" fillId="2" borderId="0" xfId="0" applyNumberFormat="1" applyFont="1" applyFill="1" applyAlignment="1">
      <alignment horizontal="right"/>
    </xf>
    <xf numFmtId="4" fontId="7" fillId="3" borderId="0" xfId="0" applyNumberFormat="1" applyFont="1" applyFill="1"/>
    <xf numFmtId="4" fontId="13" fillId="0" borderId="0" xfId="0" applyNumberFormat="1" applyFont="1"/>
    <xf numFmtId="4" fontId="7" fillId="2" borderId="0" xfId="0" applyNumberFormat="1" applyFont="1" applyFill="1"/>
    <xf numFmtId="0" fontId="12" fillId="2" borderId="0" xfId="0" applyFont="1" applyFill="1"/>
    <xf numFmtId="0" fontId="3" fillId="2" borderId="0" xfId="0" applyFont="1" applyFill="1"/>
    <xf numFmtId="0" fontId="10" fillId="2" borderId="0" xfId="0" applyFont="1" applyFill="1"/>
    <xf numFmtId="0" fontId="8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A69" sqref="A69:Y81"/>
    </sheetView>
  </sheetViews>
  <sheetFormatPr defaultRowHeight="13.8" x14ac:dyDescent="0.3"/>
  <cols>
    <col min="1" max="1" width="3.6640625" customWidth="1"/>
    <col min="2" max="2" width="36.44140625" customWidth="1"/>
    <col min="3" max="3" width="10" style="12" customWidth="1"/>
    <col min="4" max="4" width="13.88671875" customWidth="1"/>
    <col min="5" max="5" width="12.6640625" customWidth="1"/>
    <col min="6" max="6" width="11.6640625" customWidth="1"/>
    <col min="7" max="7" width="12.44140625" customWidth="1"/>
    <col min="8" max="8" width="11.6640625" customWidth="1"/>
    <col min="9" max="9" width="12.44140625" customWidth="1"/>
    <col min="11" max="11" width="11.109375" customWidth="1"/>
    <col min="12" max="12" width="13.109375" customWidth="1"/>
    <col min="13" max="13" width="10.77734375" customWidth="1"/>
    <col min="14" max="14" width="11.77734375" customWidth="1"/>
    <col min="23" max="23" width="15.88671875" customWidth="1"/>
    <col min="24" max="24" width="4.33203125" customWidth="1"/>
    <col min="25" max="25" width="15.3320312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52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110.4" x14ac:dyDescent="0.3">
      <c r="D6" s="32" t="s">
        <v>76</v>
      </c>
      <c r="E6" s="32" t="s">
        <v>77</v>
      </c>
      <c r="F6" s="32" t="s">
        <v>100</v>
      </c>
      <c r="G6" s="32" t="s">
        <v>78</v>
      </c>
      <c r="H6" s="32" t="s">
        <v>79</v>
      </c>
      <c r="I6" s="32" t="s">
        <v>80</v>
      </c>
      <c r="J6" s="32" t="s">
        <v>81</v>
      </c>
      <c r="K6" s="32" t="s">
        <v>82</v>
      </c>
      <c r="L6" s="32" t="s">
        <v>83</v>
      </c>
      <c r="M6" s="32" t="s">
        <v>84</v>
      </c>
      <c r="N6" s="32" t="s">
        <v>85</v>
      </c>
      <c r="O6" s="32" t="s">
        <v>86</v>
      </c>
      <c r="P6" s="32" t="s">
        <v>87</v>
      </c>
      <c r="Q6" s="32" t="s">
        <v>88</v>
      </c>
      <c r="R6" s="32" t="s">
        <v>89</v>
      </c>
      <c r="S6" s="32" t="s">
        <v>97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8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0">
        <f>D8+E8+F8+G8+H8+I8+J8+K8+L8+M8+N8+O8+P8+Q8+R8+S8+T8+U8+V8</f>
        <v>0</v>
      </c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2" t="s">
        <v>57</v>
      </c>
      <c r="X8" s="41"/>
      <c r="Y8" s="42" t="s">
        <v>57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/>
      <c r="D10" s="44">
        <v>404109.51</v>
      </c>
      <c r="E10" s="44">
        <v>92864.47</v>
      </c>
      <c r="F10" s="44"/>
      <c r="G10" s="44"/>
      <c r="H10" s="44">
        <v>25043.200000000001</v>
      </c>
      <c r="I10" s="44"/>
      <c r="J10" s="44"/>
      <c r="K10" s="44"/>
      <c r="L10" s="46">
        <v>127552.55</v>
      </c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>
        <f>SUM(D10:V10)</f>
        <v>649569.73</v>
      </c>
      <c r="X10" s="44"/>
      <c r="Y10" s="44">
        <f>W10+C10</f>
        <v>649569.73</v>
      </c>
    </row>
    <row r="11" spans="1:25" x14ac:dyDescent="0.3">
      <c r="A11">
        <v>2</v>
      </c>
      <c r="B11" t="s">
        <v>2</v>
      </c>
      <c r="C11" s="45"/>
      <c r="D11" s="44">
        <v>400220.94</v>
      </c>
      <c r="E11" s="44">
        <v>89273.66</v>
      </c>
      <c r="F11" s="44"/>
      <c r="G11" s="44"/>
      <c r="H11" s="44">
        <v>19715.39</v>
      </c>
      <c r="I11" s="44"/>
      <c r="J11" s="44"/>
      <c r="K11" s="44"/>
      <c r="L11" s="46">
        <v>204767.26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>
        <f t="shared" ref="W11:W29" si="0">SUM(D11:V11)</f>
        <v>713977.25</v>
      </c>
      <c r="X11" s="44"/>
      <c r="Y11" s="44">
        <f t="shared" ref="Y11:Y29" si="1">W11+C11</f>
        <v>713977.25</v>
      </c>
    </row>
    <row r="12" spans="1:25" x14ac:dyDescent="0.3">
      <c r="A12">
        <v>3</v>
      </c>
      <c r="B12" t="s">
        <v>3</v>
      </c>
      <c r="C12" s="45"/>
      <c r="D12" s="44">
        <v>256803.08</v>
      </c>
      <c r="E12" s="44">
        <v>61287.68</v>
      </c>
      <c r="F12" s="44"/>
      <c r="G12" s="44"/>
      <c r="H12" s="44">
        <v>12938.11</v>
      </c>
      <c r="I12" s="44"/>
      <c r="J12" s="44"/>
      <c r="K12" s="44"/>
      <c r="L12" s="46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>
        <f t="shared" si="0"/>
        <v>331028.87</v>
      </c>
      <c r="X12" s="44"/>
      <c r="Y12" s="44">
        <f t="shared" si="1"/>
        <v>331028.87</v>
      </c>
    </row>
    <row r="13" spans="1:25" x14ac:dyDescent="0.3">
      <c r="A13">
        <v>4</v>
      </c>
      <c r="B13" t="s">
        <v>4</v>
      </c>
      <c r="C13" s="45"/>
      <c r="D13" s="44"/>
      <c r="E13" s="44"/>
      <c r="F13" s="44"/>
      <c r="G13" s="44"/>
      <c r="H13" s="44"/>
      <c r="I13" s="44"/>
      <c r="J13" s="44"/>
      <c r="K13" s="44"/>
      <c r="L13" s="46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>
        <f t="shared" si="1"/>
        <v>0</v>
      </c>
    </row>
    <row r="14" spans="1:25" x14ac:dyDescent="0.3">
      <c r="A14">
        <v>5</v>
      </c>
      <c r="B14" t="s">
        <v>5</v>
      </c>
      <c r="C14" s="45"/>
      <c r="D14" s="44">
        <v>498977.73</v>
      </c>
      <c r="E14" s="44">
        <v>110415.55</v>
      </c>
      <c r="F14" s="44"/>
      <c r="G14" s="44"/>
      <c r="H14" s="44">
        <v>21975.84</v>
      </c>
      <c r="I14" s="44"/>
      <c r="J14" s="44"/>
      <c r="K14" s="44"/>
      <c r="L14" s="46">
        <v>230251.66</v>
      </c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>
        <f t="shared" si="0"/>
        <v>861620.78</v>
      </c>
      <c r="X14" s="44"/>
      <c r="Y14" s="44">
        <f t="shared" si="1"/>
        <v>861620.78</v>
      </c>
    </row>
    <row r="15" spans="1:25" x14ac:dyDescent="0.3">
      <c r="A15">
        <v>6</v>
      </c>
      <c r="B15" t="s">
        <v>6</v>
      </c>
      <c r="C15" s="45"/>
      <c r="D15" s="44">
        <v>352517.22</v>
      </c>
      <c r="E15" s="44">
        <v>77206.36</v>
      </c>
      <c r="F15" s="44"/>
      <c r="G15" s="44"/>
      <c r="H15" s="44">
        <v>21732.6</v>
      </c>
      <c r="I15" s="44"/>
      <c r="J15" s="44"/>
      <c r="K15" s="44">
        <v>300</v>
      </c>
      <c r="L15" s="46">
        <v>190418.9</v>
      </c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>
        <f t="shared" si="0"/>
        <v>642175.07999999996</v>
      </c>
      <c r="X15" s="44"/>
      <c r="Y15" s="44">
        <f t="shared" si="1"/>
        <v>642175.07999999996</v>
      </c>
    </row>
    <row r="16" spans="1:25" x14ac:dyDescent="0.3">
      <c r="A16">
        <v>7</v>
      </c>
      <c r="B16" t="s">
        <v>7</v>
      </c>
      <c r="C16" s="45"/>
      <c r="D16" s="44">
        <v>510606.92</v>
      </c>
      <c r="E16" s="44">
        <v>112704.89</v>
      </c>
      <c r="F16" s="44"/>
      <c r="G16" s="44"/>
      <c r="H16" s="44">
        <v>31931.84</v>
      </c>
      <c r="I16" s="44"/>
      <c r="J16" s="44"/>
      <c r="K16" s="44"/>
      <c r="L16" s="46">
        <v>164204.88</v>
      </c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>
        <f t="shared" si="0"/>
        <v>819448.52999999991</v>
      </c>
      <c r="X16" s="44"/>
      <c r="Y16" s="44">
        <f t="shared" si="1"/>
        <v>819448.52999999991</v>
      </c>
    </row>
    <row r="17" spans="1:25" x14ac:dyDescent="0.3">
      <c r="A17">
        <v>8</v>
      </c>
      <c r="B17" t="s">
        <v>8</v>
      </c>
      <c r="C17" s="45"/>
      <c r="D17" s="44">
        <v>323501.94</v>
      </c>
      <c r="E17" s="44">
        <v>73988.240000000005</v>
      </c>
      <c r="F17" s="44"/>
      <c r="G17" s="44"/>
      <c r="H17" s="44">
        <v>15850.5</v>
      </c>
      <c r="I17" s="44"/>
      <c r="J17" s="44"/>
      <c r="K17" s="44"/>
      <c r="L17" s="46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>
        <f t="shared" si="0"/>
        <v>413340.68</v>
      </c>
      <c r="X17" s="44"/>
      <c r="Y17" s="44">
        <f t="shared" si="1"/>
        <v>413340.68</v>
      </c>
    </row>
    <row r="18" spans="1:25" x14ac:dyDescent="0.3">
      <c r="A18">
        <v>9</v>
      </c>
      <c r="B18" t="s">
        <v>9</v>
      </c>
      <c r="C18" s="45"/>
      <c r="D18" s="44">
        <v>295055.31</v>
      </c>
      <c r="E18" s="44">
        <v>62804.43</v>
      </c>
      <c r="F18" s="44"/>
      <c r="G18" s="44"/>
      <c r="H18" s="44">
        <v>13009.39</v>
      </c>
      <c r="I18" s="44"/>
      <c r="J18" s="44"/>
      <c r="K18" s="44"/>
      <c r="L18" s="46">
        <v>111938.62</v>
      </c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>
        <f t="shared" si="0"/>
        <v>482807.75</v>
      </c>
      <c r="X18" s="44"/>
      <c r="Y18" s="44">
        <f t="shared" si="1"/>
        <v>482807.75</v>
      </c>
    </row>
    <row r="19" spans="1:25" x14ac:dyDescent="0.3">
      <c r="A19">
        <v>10</v>
      </c>
      <c r="B19" t="s">
        <v>10</v>
      </c>
      <c r="C19" s="45"/>
      <c r="D19" s="44">
        <v>376975.73</v>
      </c>
      <c r="E19" s="44">
        <v>82371.350000000006</v>
      </c>
      <c r="F19" s="44"/>
      <c r="G19" s="44"/>
      <c r="H19" s="44">
        <v>15937.56</v>
      </c>
      <c r="I19" s="44"/>
      <c r="J19" s="44"/>
      <c r="K19" s="44"/>
      <c r="L19" s="46">
        <v>116922.53</v>
      </c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>
        <f t="shared" si="0"/>
        <v>592207.16999999993</v>
      </c>
      <c r="X19" s="44"/>
      <c r="Y19" s="44">
        <f t="shared" si="1"/>
        <v>592207.16999999993</v>
      </c>
    </row>
    <row r="20" spans="1:25" x14ac:dyDescent="0.3">
      <c r="A20">
        <v>11</v>
      </c>
      <c r="B20" t="s">
        <v>11</v>
      </c>
      <c r="C20" s="45"/>
      <c r="D20" s="44">
        <v>222307.12</v>
      </c>
      <c r="E20" s="44">
        <v>51410.81</v>
      </c>
      <c r="F20" s="44"/>
      <c r="G20" s="44"/>
      <c r="H20" s="44">
        <v>9391.81</v>
      </c>
      <c r="I20" s="44"/>
      <c r="J20" s="44"/>
      <c r="K20" s="44"/>
      <c r="L20" s="46">
        <v>129840.97</v>
      </c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>
        <f t="shared" si="0"/>
        <v>412950.70999999996</v>
      </c>
      <c r="X20" s="44"/>
      <c r="Y20" s="44">
        <f t="shared" si="1"/>
        <v>412950.70999999996</v>
      </c>
    </row>
    <row r="21" spans="1:25" x14ac:dyDescent="0.3">
      <c r="A21">
        <v>12</v>
      </c>
      <c r="B21" t="s">
        <v>12</v>
      </c>
      <c r="C21" s="45"/>
      <c r="D21" s="44">
        <v>336986.17</v>
      </c>
      <c r="E21" s="44">
        <v>74199.839999999997</v>
      </c>
      <c r="F21" s="44"/>
      <c r="G21" s="44"/>
      <c r="H21" s="44">
        <v>26118.11</v>
      </c>
      <c r="I21" s="44"/>
      <c r="J21" s="44"/>
      <c r="K21" s="44"/>
      <c r="L21" s="46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>
        <f t="shared" si="0"/>
        <v>437304.12</v>
      </c>
      <c r="X21" s="44"/>
      <c r="Y21" s="44">
        <f t="shared" si="1"/>
        <v>437304.12</v>
      </c>
    </row>
    <row r="22" spans="1:25" x14ac:dyDescent="0.3">
      <c r="A22">
        <v>13</v>
      </c>
      <c r="B22" t="s">
        <v>13</v>
      </c>
      <c r="C22" s="45"/>
      <c r="D22" s="44">
        <v>338551.36</v>
      </c>
      <c r="E22" s="44">
        <v>75592.41</v>
      </c>
      <c r="F22" s="44"/>
      <c r="G22" s="44"/>
      <c r="H22" s="44">
        <v>20974.39</v>
      </c>
      <c r="I22" s="44"/>
      <c r="J22" s="44"/>
      <c r="K22" s="44">
        <v>300</v>
      </c>
      <c r="L22" s="46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>
        <f t="shared" si="0"/>
        <v>435418.16000000003</v>
      </c>
      <c r="X22" s="44"/>
      <c r="Y22" s="44">
        <f t="shared" si="1"/>
        <v>435418.16000000003</v>
      </c>
    </row>
    <row r="23" spans="1:25" x14ac:dyDescent="0.3">
      <c r="A23">
        <v>14</v>
      </c>
      <c r="B23" t="s">
        <v>14</v>
      </c>
      <c r="C23" s="45"/>
      <c r="D23" s="44">
        <v>318985.38</v>
      </c>
      <c r="E23" s="44">
        <v>69875.490000000005</v>
      </c>
      <c r="F23" s="44"/>
      <c r="G23" s="44"/>
      <c r="H23" s="44">
        <v>17840.03</v>
      </c>
      <c r="I23" s="44"/>
      <c r="J23" s="44"/>
      <c r="K23" s="44"/>
      <c r="L23" s="46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>
        <f t="shared" si="0"/>
        <v>406700.9</v>
      </c>
      <c r="X23" s="44"/>
      <c r="Y23" s="44">
        <f t="shared" si="1"/>
        <v>406700.9</v>
      </c>
    </row>
    <row r="24" spans="1:25" x14ac:dyDescent="0.3">
      <c r="A24">
        <v>15</v>
      </c>
      <c r="B24" t="s">
        <v>15</v>
      </c>
      <c r="C24" s="45"/>
      <c r="D24" s="44">
        <v>547399.65</v>
      </c>
      <c r="E24" s="44">
        <v>121385.02</v>
      </c>
      <c r="F24" s="44"/>
      <c r="G24" s="44"/>
      <c r="H24" s="44">
        <v>31740.94</v>
      </c>
      <c r="I24" s="44"/>
      <c r="J24" s="44"/>
      <c r="K24" s="44"/>
      <c r="L24" s="46">
        <v>172355.64</v>
      </c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>
        <f t="shared" si="0"/>
        <v>872881.25</v>
      </c>
      <c r="X24" s="44"/>
      <c r="Y24" s="44">
        <f t="shared" si="1"/>
        <v>872881.25</v>
      </c>
    </row>
    <row r="25" spans="1:25" x14ac:dyDescent="0.3">
      <c r="A25">
        <v>16</v>
      </c>
      <c r="B25" t="s">
        <v>16</v>
      </c>
      <c r="C25" s="45"/>
      <c r="D25" s="44">
        <v>202589.42</v>
      </c>
      <c r="E25" s="44">
        <v>48934.48</v>
      </c>
      <c r="F25" s="44"/>
      <c r="G25" s="44"/>
      <c r="H25" s="44">
        <v>13843.6</v>
      </c>
      <c r="I25" s="44"/>
      <c r="J25" s="44"/>
      <c r="K25" s="44">
        <v>300</v>
      </c>
      <c r="L25" s="46">
        <v>4773</v>
      </c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>
        <f t="shared" si="0"/>
        <v>270440.5</v>
      </c>
      <c r="X25" s="44"/>
      <c r="Y25" s="44">
        <f t="shared" si="1"/>
        <v>270440.5</v>
      </c>
    </row>
    <row r="26" spans="1:25" x14ac:dyDescent="0.3">
      <c r="A26">
        <v>17</v>
      </c>
      <c r="B26" t="s">
        <v>17</v>
      </c>
      <c r="C26" s="45"/>
      <c r="D26" s="44">
        <v>111927.91</v>
      </c>
      <c r="E26" s="44">
        <v>22664.99</v>
      </c>
      <c r="F26" s="44"/>
      <c r="G26" s="44"/>
      <c r="H26" s="44">
        <v>4208.2</v>
      </c>
      <c r="I26" s="44"/>
      <c r="J26" s="44"/>
      <c r="K26" s="44"/>
      <c r="L26" s="46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>
        <f t="shared" si="0"/>
        <v>138801.1</v>
      </c>
      <c r="X26" s="44"/>
      <c r="Y26" s="44">
        <f t="shared" si="1"/>
        <v>138801.1</v>
      </c>
    </row>
    <row r="27" spans="1:25" x14ac:dyDescent="0.3">
      <c r="A27">
        <v>18</v>
      </c>
      <c r="B27" t="s">
        <v>18</v>
      </c>
      <c r="C27" s="45"/>
      <c r="D27" s="44">
        <v>159220.26</v>
      </c>
      <c r="E27" s="44">
        <v>33468.300000000003</v>
      </c>
      <c r="F27" s="44"/>
      <c r="G27" s="44"/>
      <c r="H27" s="44">
        <v>6939</v>
      </c>
      <c r="I27" s="44"/>
      <c r="J27" s="44"/>
      <c r="K27" s="44"/>
      <c r="L27" s="46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>
        <f t="shared" si="0"/>
        <v>199627.56</v>
      </c>
      <c r="X27" s="44"/>
      <c r="Y27" s="44">
        <f t="shared" si="1"/>
        <v>199627.56</v>
      </c>
    </row>
    <row r="28" spans="1:25" x14ac:dyDescent="0.3">
      <c r="A28">
        <v>19</v>
      </c>
      <c r="B28" t="s">
        <v>19</v>
      </c>
      <c r="C28" s="45"/>
      <c r="D28" s="44">
        <v>169095.99</v>
      </c>
      <c r="E28" s="44">
        <v>40275.589999999997</v>
      </c>
      <c r="F28" s="44"/>
      <c r="G28" s="44"/>
      <c r="H28" s="44">
        <v>5463.5</v>
      </c>
      <c r="I28" s="44"/>
      <c r="J28" s="44"/>
      <c r="K28" s="44"/>
      <c r="L28" s="46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>
        <f t="shared" si="0"/>
        <v>214835.08</v>
      </c>
      <c r="X28" s="44"/>
      <c r="Y28" s="44">
        <f t="shared" si="1"/>
        <v>214835.08</v>
      </c>
    </row>
    <row r="29" spans="1:25" x14ac:dyDescent="0.3">
      <c r="A29">
        <v>20</v>
      </c>
      <c r="B29" t="s">
        <v>20</v>
      </c>
      <c r="C29" s="45"/>
      <c r="D29" s="44">
        <v>26990.87</v>
      </c>
      <c r="E29" s="44">
        <v>5937.99</v>
      </c>
      <c r="F29" s="44"/>
      <c r="G29" s="44"/>
      <c r="H29" s="44">
        <v>4583.7</v>
      </c>
      <c r="I29" s="44"/>
      <c r="J29" s="44"/>
      <c r="K29" s="44"/>
      <c r="L29" s="46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>
        <f t="shared" si="0"/>
        <v>37512.559999999998</v>
      </c>
      <c r="X29" s="44"/>
      <c r="Y29" s="44">
        <f t="shared" si="1"/>
        <v>37512.559999999998</v>
      </c>
    </row>
    <row r="30" spans="1:25" s="21" customFormat="1" ht="14.4" x14ac:dyDescent="0.3">
      <c r="A30" s="2"/>
      <c r="B30" s="3" t="s">
        <v>21</v>
      </c>
      <c r="C30" s="47">
        <f>SUM(C10:C29)</f>
        <v>0</v>
      </c>
      <c r="D30" s="47">
        <f t="shared" ref="D30:V30" si="2">SUM(D10:D29)</f>
        <v>5852822.5100000007</v>
      </c>
      <c r="E30" s="47">
        <f t="shared" si="2"/>
        <v>1306661.55</v>
      </c>
      <c r="F30" s="47">
        <f t="shared" si="2"/>
        <v>0</v>
      </c>
      <c r="G30" s="47">
        <f t="shared" si="2"/>
        <v>0</v>
      </c>
      <c r="H30" s="47">
        <f t="shared" si="2"/>
        <v>319237.70999999996</v>
      </c>
      <c r="I30" s="47">
        <f t="shared" si="2"/>
        <v>0</v>
      </c>
      <c r="J30" s="47">
        <f t="shared" si="2"/>
        <v>0</v>
      </c>
      <c r="K30" s="47">
        <f t="shared" si="2"/>
        <v>900</v>
      </c>
      <c r="L30" s="47">
        <f t="shared" si="2"/>
        <v>1453026.0099999998</v>
      </c>
      <c r="M30" s="47">
        <f t="shared" si="2"/>
        <v>0</v>
      </c>
      <c r="N30" s="47">
        <f t="shared" si="2"/>
        <v>0</v>
      </c>
      <c r="O30" s="47">
        <f t="shared" si="2"/>
        <v>0</v>
      </c>
      <c r="P30" s="47">
        <f t="shared" si="2"/>
        <v>0</v>
      </c>
      <c r="Q30" s="47">
        <f t="shared" si="2"/>
        <v>0</v>
      </c>
      <c r="R30" s="47">
        <f t="shared" si="2"/>
        <v>0</v>
      </c>
      <c r="S30" s="47">
        <f t="shared" si="2"/>
        <v>0</v>
      </c>
      <c r="T30" s="47">
        <f t="shared" si="2"/>
        <v>0</v>
      </c>
      <c r="U30" s="47">
        <f t="shared" si="2"/>
        <v>0</v>
      </c>
      <c r="V30" s="47">
        <f t="shared" si="2"/>
        <v>0</v>
      </c>
      <c r="W30" s="47">
        <f>SUM(W10:W29)</f>
        <v>8932647.7800000012</v>
      </c>
      <c r="X30" s="47"/>
      <c r="Y30" s="47">
        <f t="shared" ref="Y30" si="3">SUM(Y10:Y29)</f>
        <v>8932647.7800000012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/>
      <c r="D32" s="44">
        <v>850190.55</v>
      </c>
      <c r="E32" s="44">
        <v>193981.14</v>
      </c>
      <c r="F32" s="44"/>
      <c r="G32" s="44"/>
      <c r="H32" s="44">
        <v>10221.200000000001</v>
      </c>
      <c r="I32" s="44">
        <v>8641.2000000000007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>
        <f>SUM(D32:V32)</f>
        <v>1063034.0900000001</v>
      </c>
      <c r="X32" s="44"/>
      <c r="Y32" s="44">
        <f>W32+C32</f>
        <v>1063034.0900000001</v>
      </c>
    </row>
    <row r="33" spans="1:25" x14ac:dyDescent="0.3">
      <c r="A33">
        <v>2</v>
      </c>
      <c r="B33" t="s">
        <v>24</v>
      </c>
      <c r="C33" s="45"/>
      <c r="D33" s="44">
        <v>754555.31</v>
      </c>
      <c r="E33" s="44">
        <v>162361.15</v>
      </c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>
        <f t="shared" ref="W33:W49" si="4">SUM(D33:V33)</f>
        <v>916916.46000000008</v>
      </c>
      <c r="X33" s="44"/>
      <c r="Y33" s="44">
        <f t="shared" ref="Y33:Y49" si="5">W33+C33</f>
        <v>916916.46000000008</v>
      </c>
    </row>
    <row r="34" spans="1:25" x14ac:dyDescent="0.3">
      <c r="A34">
        <v>3</v>
      </c>
      <c r="B34" s="10" t="s">
        <v>48</v>
      </c>
      <c r="C34" s="45"/>
      <c r="D34" s="44">
        <v>456674.03</v>
      </c>
      <c r="E34" s="44">
        <v>103570.01</v>
      </c>
      <c r="F34" s="44"/>
      <c r="G34" s="44"/>
      <c r="H34" s="44">
        <v>2671</v>
      </c>
      <c r="I34" s="44">
        <v>3289.75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>
        <f t="shared" si="4"/>
        <v>566204.79</v>
      </c>
      <c r="X34" s="44"/>
      <c r="Y34" s="44">
        <f t="shared" si="5"/>
        <v>566204.79</v>
      </c>
    </row>
    <row r="35" spans="1:25" x14ac:dyDescent="0.3">
      <c r="A35">
        <v>4</v>
      </c>
      <c r="B35" t="s">
        <v>25</v>
      </c>
      <c r="C35" s="45"/>
      <c r="D35" s="44">
        <v>1077644.81</v>
      </c>
      <c r="E35" s="44">
        <v>237265.04</v>
      </c>
      <c r="F35" s="44"/>
      <c r="G35" s="44"/>
      <c r="H35" s="44">
        <v>15006.9</v>
      </c>
      <c r="I35" s="44">
        <v>5037</v>
      </c>
      <c r="J35" s="44"/>
      <c r="K35" s="44"/>
      <c r="L35" s="46">
        <v>204978.25</v>
      </c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>
        <f t="shared" si="4"/>
        <v>1539932</v>
      </c>
      <c r="X35" s="44"/>
      <c r="Y35" s="44">
        <f t="shared" si="5"/>
        <v>1539932</v>
      </c>
    </row>
    <row r="36" spans="1:25" x14ac:dyDescent="0.3">
      <c r="A36">
        <v>5</v>
      </c>
      <c r="B36" t="s">
        <v>26</v>
      </c>
      <c r="C36" s="45"/>
      <c r="D36" s="44">
        <v>1423671.12</v>
      </c>
      <c r="E36" s="44">
        <v>317363.28999999998</v>
      </c>
      <c r="F36" s="44"/>
      <c r="G36" s="44"/>
      <c r="H36" s="44">
        <v>11444</v>
      </c>
      <c r="I36" s="44">
        <v>17050</v>
      </c>
      <c r="J36" s="44"/>
      <c r="K36" s="44"/>
      <c r="L36" s="46">
        <v>353842.66</v>
      </c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>
        <f t="shared" si="4"/>
        <v>2123371.0700000003</v>
      </c>
      <c r="X36" s="44"/>
      <c r="Y36" s="44">
        <f t="shared" si="5"/>
        <v>2123371.0700000003</v>
      </c>
    </row>
    <row r="37" spans="1:25" x14ac:dyDescent="0.3">
      <c r="A37">
        <v>6</v>
      </c>
      <c r="B37" s="9" t="s">
        <v>45</v>
      </c>
      <c r="C37" s="45"/>
      <c r="D37" s="44">
        <v>416046.99</v>
      </c>
      <c r="E37" s="44">
        <v>94379.38</v>
      </c>
      <c r="F37" s="44"/>
      <c r="G37" s="44"/>
      <c r="H37" s="44">
        <v>1660.05</v>
      </c>
      <c r="I37" s="44">
        <v>6228.4</v>
      </c>
      <c r="J37" s="44"/>
      <c r="K37" s="44"/>
      <c r="L37" s="46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>
        <f t="shared" si="4"/>
        <v>518314.82</v>
      </c>
      <c r="X37" s="44"/>
      <c r="Y37" s="44">
        <f t="shared" si="5"/>
        <v>518314.82</v>
      </c>
    </row>
    <row r="38" spans="1:25" x14ac:dyDescent="0.3">
      <c r="A38">
        <v>7</v>
      </c>
      <c r="B38" s="10" t="s">
        <v>49</v>
      </c>
      <c r="C38" s="45"/>
      <c r="D38" s="44">
        <v>353627.07</v>
      </c>
      <c r="E38" s="44">
        <v>81431.94</v>
      </c>
      <c r="F38" s="44"/>
      <c r="G38" s="44"/>
      <c r="H38" s="44">
        <v>2671</v>
      </c>
      <c r="I38" s="44">
        <v>3289.75</v>
      </c>
      <c r="J38" s="44"/>
      <c r="K38" s="44"/>
      <c r="L38" s="46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>
        <f t="shared" si="4"/>
        <v>441019.76</v>
      </c>
      <c r="X38" s="44"/>
      <c r="Y38" s="44">
        <f t="shared" si="5"/>
        <v>441019.76</v>
      </c>
    </row>
    <row r="39" spans="1:25" x14ac:dyDescent="0.3">
      <c r="A39">
        <v>8</v>
      </c>
      <c r="B39" t="s">
        <v>27</v>
      </c>
      <c r="C39" s="45"/>
      <c r="D39" s="44">
        <v>410301.66</v>
      </c>
      <c r="E39" s="44">
        <v>98192.88</v>
      </c>
      <c r="F39" s="44"/>
      <c r="G39" s="44"/>
      <c r="H39" s="44"/>
      <c r="I39" s="44"/>
      <c r="J39" s="44"/>
      <c r="K39" s="44"/>
      <c r="L39" s="46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>
        <f t="shared" si="4"/>
        <v>508494.54</v>
      </c>
      <c r="X39" s="44"/>
      <c r="Y39" s="44">
        <f t="shared" si="5"/>
        <v>508494.54</v>
      </c>
    </row>
    <row r="40" spans="1:25" x14ac:dyDescent="0.3">
      <c r="A40">
        <v>9</v>
      </c>
      <c r="B40" t="s">
        <v>28</v>
      </c>
      <c r="C40" s="45"/>
      <c r="D40" s="44">
        <v>731335.3</v>
      </c>
      <c r="E40" s="44">
        <v>164890.71</v>
      </c>
      <c r="F40" s="44"/>
      <c r="G40" s="44"/>
      <c r="H40" s="44">
        <v>294</v>
      </c>
      <c r="I40" s="44">
        <v>4425.3</v>
      </c>
      <c r="J40" s="44"/>
      <c r="K40" s="44"/>
      <c r="L40" s="46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>
        <f t="shared" si="4"/>
        <v>900945.31</v>
      </c>
      <c r="X40" s="44"/>
      <c r="Y40" s="44">
        <f t="shared" si="5"/>
        <v>900945.31</v>
      </c>
    </row>
    <row r="41" spans="1:25" x14ac:dyDescent="0.3">
      <c r="A41">
        <v>10</v>
      </c>
      <c r="B41" s="11" t="s">
        <v>46</v>
      </c>
      <c r="C41" s="45"/>
      <c r="D41" s="44">
        <v>710809.02</v>
      </c>
      <c r="E41" s="44">
        <v>158396.67000000001</v>
      </c>
      <c r="F41" s="44"/>
      <c r="G41" s="44"/>
      <c r="H41" s="44">
        <v>6247.65</v>
      </c>
      <c r="I41" s="44">
        <v>14702.5</v>
      </c>
      <c r="J41" s="44"/>
      <c r="K41" s="44"/>
      <c r="L41" s="46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>
        <f t="shared" si="4"/>
        <v>890155.84000000008</v>
      </c>
      <c r="X41" s="44"/>
      <c r="Y41" s="44">
        <f t="shared" si="5"/>
        <v>890155.84000000008</v>
      </c>
    </row>
    <row r="42" spans="1:25" x14ac:dyDescent="0.3">
      <c r="A42">
        <v>11</v>
      </c>
      <c r="B42" s="11" t="s">
        <v>47</v>
      </c>
      <c r="C42" s="45"/>
      <c r="D42" s="44">
        <v>569528.18999999994</v>
      </c>
      <c r="E42" s="44">
        <v>127914.34</v>
      </c>
      <c r="F42" s="44"/>
      <c r="G42" s="44"/>
      <c r="H42" s="44">
        <v>6247.65</v>
      </c>
      <c r="I42" s="44">
        <v>14702.5</v>
      </c>
      <c r="J42" s="44"/>
      <c r="K42" s="44"/>
      <c r="L42" s="46">
        <v>84846.080000000002</v>
      </c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>
        <f t="shared" si="4"/>
        <v>803238.75999999989</v>
      </c>
      <c r="X42" s="44"/>
      <c r="Y42" s="44">
        <f t="shared" si="5"/>
        <v>803238.75999999989</v>
      </c>
    </row>
    <row r="43" spans="1:25" x14ac:dyDescent="0.3">
      <c r="A43">
        <v>12</v>
      </c>
      <c r="B43" t="s">
        <v>29</v>
      </c>
      <c r="C43" s="45"/>
      <c r="D43" s="44">
        <v>973438.16</v>
      </c>
      <c r="E43" s="44">
        <v>211853.84</v>
      </c>
      <c r="F43" s="44"/>
      <c r="G43" s="44"/>
      <c r="H43" s="44"/>
      <c r="I43" s="44"/>
      <c r="J43" s="44"/>
      <c r="K43" s="44">
        <v>2840</v>
      </c>
      <c r="L43" s="46">
        <v>169692.17</v>
      </c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>
        <f t="shared" si="4"/>
        <v>1357824.17</v>
      </c>
      <c r="X43" s="44"/>
      <c r="Y43" s="44">
        <f t="shared" si="5"/>
        <v>1357824.17</v>
      </c>
    </row>
    <row r="44" spans="1:25" x14ac:dyDescent="0.3">
      <c r="A44">
        <v>13</v>
      </c>
      <c r="B44" t="s">
        <v>30</v>
      </c>
      <c r="C44" s="45"/>
      <c r="D44" s="44">
        <v>1393166.21</v>
      </c>
      <c r="E44" s="44">
        <v>305104.2</v>
      </c>
      <c r="F44" s="44"/>
      <c r="G44" s="44"/>
      <c r="H44" s="44">
        <v>15571.5</v>
      </c>
      <c r="I44" s="44">
        <v>17859</v>
      </c>
      <c r="J44" s="44"/>
      <c r="K44" s="44"/>
      <c r="L44" s="46">
        <v>296820.3</v>
      </c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>
        <f t="shared" si="4"/>
        <v>2028521.21</v>
      </c>
      <c r="X44" s="44"/>
      <c r="Y44" s="44">
        <f t="shared" si="5"/>
        <v>2028521.21</v>
      </c>
    </row>
    <row r="45" spans="1:25" x14ac:dyDescent="0.3">
      <c r="A45">
        <v>14</v>
      </c>
      <c r="B45" s="9" t="s">
        <v>44</v>
      </c>
      <c r="C45" s="45"/>
      <c r="D45" s="44">
        <v>1505989.74</v>
      </c>
      <c r="E45" s="44">
        <v>338652.79</v>
      </c>
      <c r="F45" s="44"/>
      <c r="G45" s="44"/>
      <c r="H45" s="44">
        <v>4980.1499999999996</v>
      </c>
      <c r="I45" s="44">
        <v>18685.2</v>
      </c>
      <c r="J45" s="44"/>
      <c r="K45" s="44"/>
      <c r="L45" s="46">
        <v>196642.73</v>
      </c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>
        <f t="shared" si="4"/>
        <v>2064950.6099999999</v>
      </c>
      <c r="X45" s="44"/>
      <c r="Y45" s="44">
        <f t="shared" si="5"/>
        <v>2064950.6099999999</v>
      </c>
    </row>
    <row r="46" spans="1:25" x14ac:dyDescent="0.3">
      <c r="A46">
        <v>15</v>
      </c>
      <c r="B46" t="s">
        <v>31</v>
      </c>
      <c r="C46" s="45"/>
      <c r="D46" s="44">
        <v>235821.33</v>
      </c>
      <c r="E46" s="44">
        <v>48794.99</v>
      </c>
      <c r="F46" s="44"/>
      <c r="G46" s="44"/>
      <c r="H46" s="44">
        <v>705</v>
      </c>
      <c r="I46" s="44">
        <v>739.5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>
        <f t="shared" si="4"/>
        <v>286060.82</v>
      </c>
      <c r="X46" s="44"/>
      <c r="Y46" s="44">
        <f t="shared" si="5"/>
        <v>286060.82</v>
      </c>
    </row>
    <row r="47" spans="1:25" x14ac:dyDescent="0.3">
      <c r="A47">
        <v>16</v>
      </c>
      <c r="B47" t="s">
        <v>32</v>
      </c>
      <c r="C47" s="45"/>
      <c r="D47" s="44">
        <v>720512.85</v>
      </c>
      <c r="E47" s="44">
        <v>159269.09</v>
      </c>
      <c r="F47" s="44"/>
      <c r="G47" s="44"/>
      <c r="H47" s="44">
        <v>5868.1</v>
      </c>
      <c r="I47" s="44">
        <v>8450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>
        <f t="shared" si="4"/>
        <v>894100.03999999992</v>
      </c>
      <c r="X47" s="44"/>
      <c r="Y47" s="44">
        <f t="shared" si="5"/>
        <v>894100.03999999992</v>
      </c>
    </row>
    <row r="48" spans="1:25" x14ac:dyDescent="0.3">
      <c r="A48">
        <v>17</v>
      </c>
      <c r="B48" t="s">
        <v>33</v>
      </c>
      <c r="C48" s="45"/>
      <c r="D48" s="44">
        <v>403414.45</v>
      </c>
      <c r="E48" s="44">
        <v>87248.41</v>
      </c>
      <c r="F48" s="44"/>
      <c r="G48" s="44"/>
      <c r="H48" s="44">
        <v>1955</v>
      </c>
      <c r="I48" s="44">
        <v>2484</v>
      </c>
      <c r="J48" s="44"/>
      <c r="K48" s="44">
        <v>600</v>
      </c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>
        <f t="shared" si="4"/>
        <v>495701.86</v>
      </c>
      <c r="X48" s="44"/>
      <c r="Y48" s="44">
        <f t="shared" si="5"/>
        <v>495701.86</v>
      </c>
    </row>
    <row r="49" spans="1:25" x14ac:dyDescent="0.3">
      <c r="A49">
        <v>18</v>
      </c>
      <c r="B49" t="s">
        <v>34</v>
      </c>
      <c r="C49" s="45"/>
      <c r="D49" s="44">
        <v>350047.71</v>
      </c>
      <c r="E49" s="44">
        <v>77010.5</v>
      </c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>
        <f t="shared" si="4"/>
        <v>427058.21</v>
      </c>
      <c r="X49" s="44"/>
      <c r="Y49" s="44">
        <f t="shared" si="5"/>
        <v>427058.21</v>
      </c>
    </row>
    <row r="50" spans="1:25" ht="14.4" x14ac:dyDescent="0.3">
      <c r="A50" s="2"/>
      <c r="B50" s="3" t="s">
        <v>35</v>
      </c>
      <c r="C50" s="47">
        <f>SUM(C32:C49)</f>
        <v>0</v>
      </c>
      <c r="D50" s="47">
        <f t="shared" ref="D50:V50" si="6">SUM(D32:D49)</f>
        <v>13336774.500000002</v>
      </c>
      <c r="E50" s="47">
        <f t="shared" si="6"/>
        <v>2967680.3700000006</v>
      </c>
      <c r="F50" s="47">
        <f t="shared" si="6"/>
        <v>0</v>
      </c>
      <c r="G50" s="47">
        <f t="shared" si="6"/>
        <v>0</v>
      </c>
      <c r="H50" s="47">
        <f t="shared" si="6"/>
        <v>85543.200000000012</v>
      </c>
      <c r="I50" s="47">
        <f t="shared" si="6"/>
        <v>125584.09999999999</v>
      </c>
      <c r="J50" s="47">
        <f t="shared" si="6"/>
        <v>0</v>
      </c>
      <c r="K50" s="47">
        <f t="shared" si="6"/>
        <v>3440</v>
      </c>
      <c r="L50" s="47">
        <f t="shared" si="6"/>
        <v>1306822.19</v>
      </c>
      <c r="M50" s="47">
        <f t="shared" si="6"/>
        <v>0</v>
      </c>
      <c r="N50" s="47">
        <f t="shared" si="6"/>
        <v>0</v>
      </c>
      <c r="O50" s="47">
        <f t="shared" si="6"/>
        <v>0</v>
      </c>
      <c r="P50" s="47">
        <f t="shared" si="6"/>
        <v>0</v>
      </c>
      <c r="Q50" s="47">
        <f t="shared" si="6"/>
        <v>0</v>
      </c>
      <c r="R50" s="47">
        <f t="shared" si="6"/>
        <v>0</v>
      </c>
      <c r="S50" s="47">
        <f t="shared" si="6"/>
        <v>0</v>
      </c>
      <c r="T50" s="47">
        <f t="shared" si="6"/>
        <v>0</v>
      </c>
      <c r="U50" s="47">
        <f t="shared" si="6"/>
        <v>0</v>
      </c>
      <c r="V50" s="47">
        <f t="shared" si="6"/>
        <v>0</v>
      </c>
      <c r="W50" s="48">
        <f>SUM(W32:W49)</f>
        <v>17825844.359999999</v>
      </c>
      <c r="X50" s="48"/>
      <c r="Y50" s="48">
        <f t="shared" ref="Y50" si="7">SUM(Y32:Y49)</f>
        <v>17825844.359999999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/>
      <c r="D52" s="44">
        <v>196721.4</v>
      </c>
      <c r="E52" s="44">
        <v>45905.919999999998</v>
      </c>
      <c r="F52" s="44"/>
      <c r="G52" s="44"/>
      <c r="H52" s="44"/>
      <c r="I52" s="44"/>
      <c r="J52" s="44"/>
      <c r="K52" s="44"/>
      <c r="L52" s="46">
        <v>76248.2</v>
      </c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>
        <f>SUM(D52:V52)</f>
        <v>318875.52000000002</v>
      </c>
      <c r="X52" s="44"/>
      <c r="Y52" s="44">
        <f>C52+W52</f>
        <v>318875.52000000002</v>
      </c>
    </row>
    <row r="53" spans="1:25" x14ac:dyDescent="0.3">
      <c r="A53">
        <v>2</v>
      </c>
      <c r="B53" t="s">
        <v>38</v>
      </c>
      <c r="C53" s="45"/>
      <c r="D53" s="44">
        <v>153356.65</v>
      </c>
      <c r="E53" s="44">
        <v>34321.800000000003</v>
      </c>
      <c r="F53" s="44"/>
      <c r="G53" s="44"/>
      <c r="H53" s="44"/>
      <c r="I53" s="44"/>
      <c r="J53" s="44"/>
      <c r="K53" s="44"/>
      <c r="L53" s="46">
        <v>21936.2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>
        <f t="shared" ref="W53:W54" si="8">SUM(D53:V53)</f>
        <v>209614.65000000002</v>
      </c>
      <c r="X53" s="44"/>
      <c r="Y53" s="44">
        <f t="shared" ref="Y53:Y54" si="9">C53+W53</f>
        <v>209614.65000000002</v>
      </c>
    </row>
    <row r="54" spans="1:25" ht="14.4" x14ac:dyDescent="0.3">
      <c r="A54">
        <v>3</v>
      </c>
      <c r="B54" t="s">
        <v>39</v>
      </c>
      <c r="C54" s="45"/>
      <c r="D54" s="49">
        <v>171117.19</v>
      </c>
      <c r="E54" s="49">
        <v>37776.22</v>
      </c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>
        <f t="shared" si="8"/>
        <v>208893.41</v>
      </c>
      <c r="X54" s="44"/>
      <c r="Y54" s="44">
        <f t="shared" si="9"/>
        <v>208893.41</v>
      </c>
    </row>
    <row r="55" spans="1:25" ht="14.4" x14ac:dyDescent="0.3">
      <c r="A55" s="2"/>
      <c r="B55" s="3" t="s">
        <v>40</v>
      </c>
      <c r="C55" s="47">
        <f>SUM(C52:C54)</f>
        <v>0</v>
      </c>
      <c r="D55" s="47">
        <f t="shared" ref="D55:V55" si="10">SUM(D52:D54)</f>
        <v>521195.24</v>
      </c>
      <c r="E55" s="47">
        <f t="shared" si="10"/>
        <v>118003.94</v>
      </c>
      <c r="F55" s="47">
        <f t="shared" si="10"/>
        <v>0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0</v>
      </c>
      <c r="K55" s="47">
        <f t="shared" si="10"/>
        <v>0</v>
      </c>
      <c r="L55" s="47">
        <f t="shared" si="10"/>
        <v>98184.4</v>
      </c>
      <c r="M55" s="47">
        <f t="shared" si="10"/>
        <v>0</v>
      </c>
      <c r="N55" s="47">
        <f t="shared" si="10"/>
        <v>0</v>
      </c>
      <c r="O55" s="47">
        <f t="shared" si="10"/>
        <v>0</v>
      </c>
      <c r="P55" s="47">
        <f t="shared" si="10"/>
        <v>0</v>
      </c>
      <c r="Q55" s="47">
        <f t="shared" si="10"/>
        <v>0</v>
      </c>
      <c r="R55" s="47">
        <f t="shared" si="10"/>
        <v>0</v>
      </c>
      <c r="S55" s="47">
        <f t="shared" si="10"/>
        <v>0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737383.58000000007</v>
      </c>
      <c r="X55" s="48"/>
      <c r="Y55" s="48">
        <f t="shared" ref="Y55" si="11">SUM(Y52:Y54)</f>
        <v>737383.58000000007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/>
      <c r="D57" s="51">
        <v>97509.42</v>
      </c>
      <c r="E57" s="51">
        <v>23176.93</v>
      </c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>
        <f>SUM(D57:V57)</f>
        <v>120686.35</v>
      </c>
      <c r="X57" s="48"/>
      <c r="Y57" s="48">
        <f>C57+W57</f>
        <v>120686.35</v>
      </c>
    </row>
    <row r="58" spans="1:25" x14ac:dyDescent="0.3">
      <c r="B58" s="5"/>
      <c r="C58" s="5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/>
      <c r="D59" s="48">
        <v>303430.77</v>
      </c>
      <c r="E59" s="48">
        <v>67908.86</v>
      </c>
      <c r="F59" s="48"/>
      <c r="G59" s="48"/>
      <c r="H59" s="48"/>
      <c r="I59" s="48"/>
      <c r="J59" s="48"/>
      <c r="K59" s="48">
        <v>900</v>
      </c>
      <c r="L59" s="51">
        <v>178475.49</v>
      </c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>
        <f t="shared" ref="W59:W61" si="12">SUM(D59:V59)</f>
        <v>550715.12</v>
      </c>
      <c r="X59" s="48"/>
      <c r="Y59" s="48">
        <f t="shared" ref="Y59:Y61" si="13">C59+W59</f>
        <v>550715.12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/>
      <c r="D61" s="51">
        <v>134471.91</v>
      </c>
      <c r="E61" s="51">
        <v>30985.95</v>
      </c>
      <c r="F61" s="48"/>
      <c r="G61" s="48"/>
      <c r="H61" s="48"/>
      <c r="I61" s="48"/>
      <c r="J61" s="48"/>
      <c r="K61" s="48">
        <v>915</v>
      </c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>
        <f t="shared" si="12"/>
        <v>166372.86000000002</v>
      </c>
      <c r="X61" s="48"/>
      <c r="Y61" s="48">
        <f t="shared" si="13"/>
        <v>166372.86000000002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55</v>
      </c>
      <c r="C63" s="53" t="s">
        <v>57</v>
      </c>
      <c r="D63" s="54">
        <f>D30+D50+D55+D57+D59+D61</f>
        <v>20246204.350000001</v>
      </c>
      <c r="E63" s="54">
        <f t="shared" ref="E63:V63" si="14">E30+E50+E55+E57+E59+E61</f>
        <v>4514417.6000000015</v>
      </c>
      <c r="F63" s="54">
        <f t="shared" si="14"/>
        <v>0</v>
      </c>
      <c r="G63" s="54">
        <f t="shared" si="14"/>
        <v>0</v>
      </c>
      <c r="H63" s="54">
        <f t="shared" si="14"/>
        <v>404780.91</v>
      </c>
      <c r="I63" s="54">
        <f t="shared" si="14"/>
        <v>125584.09999999999</v>
      </c>
      <c r="J63" s="54">
        <f t="shared" si="14"/>
        <v>0</v>
      </c>
      <c r="K63" s="54">
        <f t="shared" si="14"/>
        <v>6155</v>
      </c>
      <c r="L63" s="54">
        <f t="shared" si="14"/>
        <v>3036508.09</v>
      </c>
      <c r="M63" s="54">
        <f t="shared" si="14"/>
        <v>0</v>
      </c>
      <c r="N63" s="54">
        <f t="shared" si="14"/>
        <v>0</v>
      </c>
      <c r="O63" s="54">
        <f t="shared" si="14"/>
        <v>0</v>
      </c>
      <c r="P63" s="54">
        <f t="shared" si="14"/>
        <v>0</v>
      </c>
      <c r="Q63" s="54">
        <f t="shared" si="14"/>
        <v>0</v>
      </c>
      <c r="R63" s="54">
        <f t="shared" si="14"/>
        <v>0</v>
      </c>
      <c r="S63" s="54">
        <f t="shared" si="14"/>
        <v>0</v>
      </c>
      <c r="T63" s="54">
        <f t="shared" si="14"/>
        <v>0</v>
      </c>
      <c r="U63" s="54">
        <f t="shared" si="14"/>
        <v>0</v>
      </c>
      <c r="V63" s="54">
        <f t="shared" si="14"/>
        <v>0</v>
      </c>
      <c r="W63" s="54">
        <f t="shared" ref="W63" si="15">W30+W50+W55+W57+W59+W61</f>
        <v>28333650.050000001</v>
      </c>
      <c r="X63" s="54"/>
      <c r="Y63" s="55" t="s">
        <v>57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56</v>
      </c>
      <c r="C65" s="56">
        <f>C30+C50+C55+C57+C59+C61</f>
        <v>0</v>
      </c>
      <c r="D65" s="57">
        <f>D8+D63</f>
        <v>20246204.350000001</v>
      </c>
      <c r="E65" s="57">
        <f t="shared" ref="E65:V65" si="16">E8+E63</f>
        <v>4514417.6000000015</v>
      </c>
      <c r="F65" s="57">
        <f t="shared" si="16"/>
        <v>0</v>
      </c>
      <c r="G65" s="57">
        <f t="shared" si="16"/>
        <v>0</v>
      </c>
      <c r="H65" s="57">
        <f t="shared" si="16"/>
        <v>404780.91</v>
      </c>
      <c r="I65" s="57">
        <f t="shared" si="16"/>
        <v>125584.09999999999</v>
      </c>
      <c r="J65" s="57">
        <f t="shared" si="16"/>
        <v>0</v>
      </c>
      <c r="K65" s="57">
        <f t="shared" si="16"/>
        <v>6155</v>
      </c>
      <c r="L65" s="57">
        <f t="shared" si="16"/>
        <v>3036508.09</v>
      </c>
      <c r="M65" s="57">
        <f t="shared" si="16"/>
        <v>0</v>
      </c>
      <c r="N65" s="57">
        <f t="shared" si="16"/>
        <v>0</v>
      </c>
      <c r="O65" s="57">
        <f t="shared" si="16"/>
        <v>0</v>
      </c>
      <c r="P65" s="57">
        <f t="shared" si="16"/>
        <v>0</v>
      </c>
      <c r="Q65" s="57">
        <f t="shared" si="16"/>
        <v>0</v>
      </c>
      <c r="R65" s="57">
        <f t="shared" si="16"/>
        <v>0</v>
      </c>
      <c r="S65" s="57">
        <f t="shared" si="16"/>
        <v>0</v>
      </c>
      <c r="T65" s="57">
        <f t="shared" si="16"/>
        <v>0</v>
      </c>
      <c r="U65" s="57">
        <f t="shared" si="16"/>
        <v>0</v>
      </c>
      <c r="V65" s="57">
        <f t="shared" si="16"/>
        <v>0</v>
      </c>
      <c r="W65" s="58" t="s">
        <v>57</v>
      </c>
      <c r="X65" s="57"/>
      <c r="Y65" s="57">
        <f>Y30+Y50+Y55+Y57+Y59+Y61</f>
        <v>28333650.050000001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62</v>
      </c>
      <c r="C67" s="59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>
        <v>1810</v>
      </c>
      <c r="R67" s="48"/>
      <c r="S67" s="48"/>
      <c r="T67" s="48"/>
      <c r="U67" s="48"/>
      <c r="V67" s="48"/>
      <c r="W67" s="48">
        <f>SUM(D67:V67)</f>
        <v>1810</v>
      </c>
      <c r="X67" s="48"/>
      <c r="Y67" s="48">
        <f>C67+W67</f>
        <v>1810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M69" s="60"/>
      <c r="N69" s="60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4.4" x14ac:dyDescent="0.3">
      <c r="A70" s="16"/>
      <c r="B70" s="19"/>
      <c r="C70" s="61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49"/>
      <c r="E73" s="49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ht="14.4" x14ac:dyDescent="0.3">
      <c r="A74" s="17"/>
      <c r="B74" s="20"/>
      <c r="C74" s="61"/>
      <c r="D74" s="44"/>
      <c r="E74" s="44"/>
      <c r="F74" s="44"/>
      <c r="G74" s="44"/>
      <c r="H74" s="44"/>
      <c r="I74" s="44"/>
      <c r="J74" s="44"/>
      <c r="K74" s="44"/>
      <c r="L74" s="46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48"/>
      <c r="E77" s="48"/>
      <c r="F77" s="48"/>
      <c r="G77" s="48"/>
      <c r="H77" s="48"/>
      <c r="I77" s="48"/>
      <c r="J77" s="48"/>
      <c r="K77" s="48"/>
      <c r="L77" s="51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G53" activePane="bottomRight" state="frozen"/>
      <selection pane="topRight" activeCell="C1" sqref="C1"/>
      <selection pane="bottomLeft" activeCell="A9" sqref="A9"/>
      <selection pane="bottomRight" activeCell="A69" sqref="A69:XFD81"/>
    </sheetView>
  </sheetViews>
  <sheetFormatPr defaultRowHeight="13.8" x14ac:dyDescent="0.3"/>
  <cols>
    <col min="1" max="1" width="3.6640625" customWidth="1"/>
    <col min="2" max="2" width="36.44140625" customWidth="1"/>
    <col min="3" max="3" width="16.33203125" style="12" customWidth="1"/>
    <col min="4" max="4" width="15.88671875" customWidth="1"/>
    <col min="5" max="5" width="13.77734375" customWidth="1"/>
    <col min="6" max="6" width="12.77734375" customWidth="1"/>
    <col min="7" max="7" width="14.6640625" customWidth="1"/>
    <col min="8" max="8" width="13.77734375" customWidth="1"/>
    <col min="9" max="9" width="14.21875" customWidth="1"/>
    <col min="10" max="10" width="14.77734375" customWidth="1"/>
    <col min="11" max="11" width="12.33203125" customWidth="1"/>
    <col min="12" max="12" width="15.44140625" customWidth="1"/>
    <col min="13" max="13" width="15.7773437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0" width="15.88671875" customWidth="1"/>
    <col min="21" max="21" width="11.77734375" customWidth="1"/>
    <col min="22" max="22" width="11.88671875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73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84.6" customHeight="1" x14ac:dyDescent="0.3">
      <c r="D6" s="32" t="s">
        <v>99</v>
      </c>
      <c r="E6" s="32" t="s">
        <v>93</v>
      </c>
      <c r="F6" s="32" t="s">
        <v>100</v>
      </c>
      <c r="G6" s="32" t="s">
        <v>95</v>
      </c>
      <c r="H6" s="32" t="s">
        <v>79</v>
      </c>
      <c r="I6" s="32" t="s">
        <v>80</v>
      </c>
      <c r="J6" s="32" t="s">
        <v>81</v>
      </c>
      <c r="K6" s="32" t="s">
        <v>96</v>
      </c>
      <c r="L6" s="32" t="s">
        <v>83</v>
      </c>
      <c r="M6" s="32" t="s">
        <v>84</v>
      </c>
      <c r="N6" s="32" t="s">
        <v>85</v>
      </c>
      <c r="O6" s="32" t="s">
        <v>86</v>
      </c>
      <c r="P6" s="32" t="s">
        <v>91</v>
      </c>
      <c r="Q6" s="32" t="s">
        <v>88</v>
      </c>
      <c r="R6" s="32" t="s">
        <v>89</v>
      </c>
      <c r="S6" s="32" t="s">
        <v>97</v>
      </c>
      <c r="T6" s="32" t="s">
        <v>102</v>
      </c>
      <c r="U6" s="32" t="s">
        <v>103</v>
      </c>
      <c r="V6" s="32" t="s">
        <v>104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T7">
        <v>3110</v>
      </c>
      <c r="U7">
        <v>3122</v>
      </c>
      <c r="V7">
        <v>3132</v>
      </c>
      <c r="W7" s="26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0">
        <f>D8+E8+F8+G8+H8+I8+J8+K8+L8+M8+N8+O8+P8+Q8+R8+S8+T8+U8+V8</f>
        <v>0</v>
      </c>
      <c r="D8" s="41">
        <f>'вересень 2025'!D81</f>
        <v>0</v>
      </c>
      <c r="E8" s="41">
        <f>'вересень 2025'!E81</f>
        <v>0</v>
      </c>
      <c r="F8" s="41">
        <f>'вересень 2025'!F81</f>
        <v>0</v>
      </c>
      <c r="G8" s="41">
        <f>'вересень 2025'!G81</f>
        <v>0</v>
      </c>
      <c r="H8" s="41">
        <f>'вересень 2025'!H81</f>
        <v>0</v>
      </c>
      <c r="I8" s="41">
        <f>'вересень 2025'!I81</f>
        <v>0</v>
      </c>
      <c r="J8" s="41">
        <f>'вересень 2025'!J81</f>
        <v>0</v>
      </c>
      <c r="K8" s="41">
        <f>'вересень 2025'!K81</f>
        <v>0</v>
      </c>
      <c r="L8" s="41">
        <f>'вересень 2025'!L81</f>
        <v>0</v>
      </c>
      <c r="M8" s="41">
        <f>'вересень 2025'!M81</f>
        <v>0</v>
      </c>
      <c r="N8" s="41">
        <f>'вересень 2025'!N81</f>
        <v>0</v>
      </c>
      <c r="O8" s="41">
        <f>'вересень 2025'!O81</f>
        <v>0</v>
      </c>
      <c r="P8" s="41">
        <f>'вересень 2025'!P81</f>
        <v>0</v>
      </c>
      <c r="Q8" s="41">
        <f>'вересень 2025'!Q81</f>
        <v>0</v>
      </c>
      <c r="R8" s="41">
        <f>'вересень 2025'!R81</f>
        <v>0</v>
      </c>
      <c r="S8" s="41">
        <f>'вересень 2025'!S81</f>
        <v>0</v>
      </c>
      <c r="T8" s="41">
        <f>'вересень 2025'!T81</f>
        <v>0</v>
      </c>
      <c r="U8" s="41">
        <f>'вересень 2025'!U81</f>
        <v>0</v>
      </c>
      <c r="V8" s="41">
        <f>'вересень 2025'!V81</f>
        <v>0</v>
      </c>
      <c r="W8" s="42" t="s">
        <v>57</v>
      </c>
      <c r="X8" s="41"/>
      <c r="Y8" s="42" t="s">
        <v>57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>
        <f>'вересень 2025'!Y10</f>
        <v>7371039.5499999998</v>
      </c>
      <c r="D10" s="100">
        <v>425086.53</v>
      </c>
      <c r="E10" s="100">
        <v>98395.51</v>
      </c>
      <c r="F10" s="44">
        <v>276.89999999999998</v>
      </c>
      <c r="G10" s="44"/>
      <c r="H10" s="44">
        <v>100232.3</v>
      </c>
      <c r="I10" s="44"/>
      <c r="J10" s="12">
        <v>61040.37</v>
      </c>
      <c r="K10" s="44"/>
      <c r="L10" s="44"/>
      <c r="M10">
        <v>6468.7</v>
      </c>
      <c r="N10">
        <v>34255.99</v>
      </c>
      <c r="O10" s="44"/>
      <c r="P10">
        <v>987.93</v>
      </c>
      <c r="Q10" s="44"/>
      <c r="R10" s="44"/>
      <c r="S10" s="44"/>
      <c r="T10" s="44"/>
      <c r="U10" s="44"/>
      <c r="V10" s="44"/>
      <c r="W10" s="44">
        <f>SUM(D10:V10)</f>
        <v>726744.2300000001</v>
      </c>
      <c r="X10" s="44"/>
      <c r="Y10" s="44">
        <f>W10+C10</f>
        <v>8097783.7800000003</v>
      </c>
    </row>
    <row r="11" spans="1:25" x14ac:dyDescent="0.3">
      <c r="A11">
        <v>2</v>
      </c>
      <c r="B11" t="s">
        <v>2</v>
      </c>
      <c r="C11" s="45">
        <f>'вересень 2025'!Y11</f>
        <v>6787895.0499999989</v>
      </c>
      <c r="D11" s="100">
        <v>495867.23</v>
      </c>
      <c r="E11" s="100">
        <v>113664.03</v>
      </c>
      <c r="F11" s="44"/>
      <c r="G11" s="44"/>
      <c r="H11" s="44">
        <v>81801.100000000006</v>
      </c>
      <c r="I11" s="44"/>
      <c r="J11" s="12">
        <v>1508.17</v>
      </c>
      <c r="K11" s="44"/>
      <c r="L11" s="44"/>
      <c r="M11">
        <v>8316.9</v>
      </c>
      <c r="N11">
        <v>32360.560000000001</v>
      </c>
      <c r="O11" s="44"/>
      <c r="P11">
        <v>3951.72</v>
      </c>
      <c r="Q11" s="44"/>
      <c r="R11" s="44"/>
      <c r="S11" s="44"/>
      <c r="T11" s="44"/>
      <c r="U11" s="44"/>
      <c r="V11" s="44"/>
      <c r="W11" s="44">
        <f t="shared" ref="W11:W29" si="0">SUM(D11:V11)</f>
        <v>737469.71000000008</v>
      </c>
      <c r="X11" s="44"/>
      <c r="Y11" s="44">
        <f t="shared" ref="Y11:Y29" si="1">W11+C11</f>
        <v>7525364.7599999988</v>
      </c>
    </row>
    <row r="12" spans="1:25" x14ac:dyDescent="0.3">
      <c r="A12">
        <v>3</v>
      </c>
      <c r="B12" t="s">
        <v>3</v>
      </c>
      <c r="C12" s="45">
        <f>'вересень 2025'!Y12</f>
        <v>3898962.44</v>
      </c>
      <c r="D12" s="100">
        <v>250876.18</v>
      </c>
      <c r="E12" s="100">
        <v>56512.7</v>
      </c>
      <c r="F12">
        <v>137000</v>
      </c>
      <c r="G12" s="44"/>
      <c r="H12" s="44">
        <v>65979.34</v>
      </c>
      <c r="I12" s="44"/>
      <c r="J12" s="12">
        <v>10419.370000000001</v>
      </c>
      <c r="K12" s="44"/>
      <c r="L12" s="44"/>
      <c r="M12">
        <v>3148.88</v>
      </c>
      <c r="N12">
        <v>28754.68</v>
      </c>
      <c r="O12" s="12">
        <v>2697.23</v>
      </c>
      <c r="P12">
        <v>2854.02</v>
      </c>
      <c r="Q12" s="44"/>
      <c r="R12" s="44"/>
      <c r="S12" s="44"/>
      <c r="T12" s="44"/>
      <c r="U12" s="44"/>
      <c r="V12" s="44"/>
      <c r="W12" s="44">
        <f t="shared" si="0"/>
        <v>558242.4</v>
      </c>
      <c r="X12" s="44"/>
      <c r="Y12" s="44">
        <f t="shared" si="1"/>
        <v>4457204.84</v>
      </c>
    </row>
    <row r="13" spans="1:25" x14ac:dyDescent="0.3">
      <c r="A13">
        <v>4</v>
      </c>
      <c r="B13" t="s">
        <v>4</v>
      </c>
      <c r="C13" s="45">
        <f>'вересень 2025'!Y13</f>
        <v>0</v>
      </c>
      <c r="D13" s="100"/>
      <c r="E13" s="100"/>
      <c r="G13" s="44"/>
      <c r="H13" s="44"/>
      <c r="I13" s="44"/>
      <c r="J13" s="12"/>
      <c r="K13" s="44"/>
      <c r="L13" s="44"/>
      <c r="O13" s="12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>
        <f t="shared" si="1"/>
        <v>0</v>
      </c>
    </row>
    <row r="14" spans="1:25" x14ac:dyDescent="0.3">
      <c r="A14">
        <v>5</v>
      </c>
      <c r="B14" t="s">
        <v>5</v>
      </c>
      <c r="C14" s="45">
        <f>'вересень 2025'!Y14</f>
        <v>7794226.9899999993</v>
      </c>
      <c r="D14" s="100">
        <v>552903.76</v>
      </c>
      <c r="E14" s="100">
        <v>118356.72</v>
      </c>
      <c r="G14" s="44"/>
      <c r="H14" s="44">
        <v>90887.55</v>
      </c>
      <c r="I14" s="44"/>
      <c r="J14" s="12">
        <v>1113.3699999999999</v>
      </c>
      <c r="K14" s="44"/>
      <c r="L14" s="44"/>
      <c r="M14">
        <v>5544.6</v>
      </c>
      <c r="N14">
        <v>30289.5</v>
      </c>
      <c r="O14" s="12"/>
      <c r="P14">
        <v>2519.44</v>
      </c>
      <c r="Q14" s="44"/>
      <c r="R14" s="44"/>
      <c r="S14" s="44"/>
      <c r="T14" s="44"/>
      <c r="U14" s="44"/>
      <c r="V14" s="44"/>
      <c r="W14" s="44">
        <f t="shared" si="0"/>
        <v>801614.94</v>
      </c>
      <c r="X14" s="44"/>
      <c r="Y14" s="44">
        <f t="shared" si="1"/>
        <v>8595841.9299999997</v>
      </c>
    </row>
    <row r="15" spans="1:25" x14ac:dyDescent="0.3">
      <c r="A15">
        <v>6</v>
      </c>
      <c r="B15" t="s">
        <v>6</v>
      </c>
      <c r="C15" s="45">
        <f>'вересень 2025'!Y15</f>
        <v>6594383.7599999998</v>
      </c>
      <c r="D15" s="100">
        <v>398684.11</v>
      </c>
      <c r="E15" s="100">
        <v>86641.13</v>
      </c>
      <c r="F15">
        <v>553.79999999999995</v>
      </c>
      <c r="G15" s="44"/>
      <c r="H15" s="44">
        <v>89259.9</v>
      </c>
      <c r="I15" s="44"/>
      <c r="J15" s="12">
        <v>945.37</v>
      </c>
      <c r="K15" s="44"/>
      <c r="L15" s="44"/>
      <c r="M15">
        <v>9241</v>
      </c>
      <c r="N15">
        <v>27090.43</v>
      </c>
      <c r="O15" s="12"/>
      <c r="P15">
        <v>823.28</v>
      </c>
      <c r="Q15" s="44"/>
      <c r="R15" s="44"/>
      <c r="S15" s="44"/>
      <c r="T15" s="44"/>
      <c r="U15" s="44"/>
      <c r="V15" s="44"/>
      <c r="W15" s="44">
        <f t="shared" si="0"/>
        <v>613239.02</v>
      </c>
      <c r="X15" s="44"/>
      <c r="Y15" s="44">
        <f t="shared" si="1"/>
        <v>7207622.7799999993</v>
      </c>
    </row>
    <row r="16" spans="1:25" x14ac:dyDescent="0.3">
      <c r="A16">
        <v>7</v>
      </c>
      <c r="B16" t="s">
        <v>7</v>
      </c>
      <c r="C16" s="45">
        <f>'вересень 2025'!Y16</f>
        <v>8793269.7899999991</v>
      </c>
      <c r="D16" s="100">
        <v>569921.43000000005</v>
      </c>
      <c r="E16" s="100">
        <v>126032.81</v>
      </c>
      <c r="F16">
        <v>553.79999999999995</v>
      </c>
      <c r="G16" s="44"/>
      <c r="H16" s="44">
        <v>140436.04999999999</v>
      </c>
      <c r="I16" s="44"/>
      <c r="J16" s="12">
        <v>1250.97</v>
      </c>
      <c r="K16" s="44"/>
      <c r="L16" s="44"/>
      <c r="M16">
        <v>8316.9</v>
      </c>
      <c r="N16">
        <v>50843.09</v>
      </c>
      <c r="O16" s="12"/>
      <c r="P16">
        <v>4300.3500000000004</v>
      </c>
      <c r="Q16" s="44"/>
      <c r="R16" s="44"/>
      <c r="S16" s="44"/>
      <c r="T16" s="44"/>
      <c r="U16" s="44"/>
      <c r="V16" s="44"/>
      <c r="W16" s="44">
        <f t="shared" si="0"/>
        <v>901655.4</v>
      </c>
      <c r="X16" s="44"/>
      <c r="Y16" s="44">
        <f t="shared" si="1"/>
        <v>9694925.1899999995</v>
      </c>
    </row>
    <row r="17" spans="1:25" x14ac:dyDescent="0.3">
      <c r="A17">
        <v>8</v>
      </c>
      <c r="B17" t="s">
        <v>8</v>
      </c>
      <c r="C17" s="45">
        <f>'вересень 2025'!Y17</f>
        <v>5311567.08</v>
      </c>
      <c r="D17" s="100">
        <v>395819.93</v>
      </c>
      <c r="E17" s="100">
        <v>89174.95</v>
      </c>
      <c r="G17" s="44"/>
      <c r="H17" s="44">
        <v>36449.85</v>
      </c>
      <c r="I17" s="44"/>
      <c r="J17" s="12">
        <v>16520.57</v>
      </c>
      <c r="K17" s="44"/>
      <c r="L17" s="44"/>
      <c r="M17">
        <v>3092.65</v>
      </c>
      <c r="N17">
        <v>24557.06</v>
      </c>
      <c r="O17" s="12">
        <v>3767.05</v>
      </c>
      <c r="P17">
        <v>329.31</v>
      </c>
      <c r="Q17" s="44"/>
      <c r="R17" s="44"/>
      <c r="S17" s="44"/>
      <c r="T17" s="44"/>
      <c r="U17" s="44"/>
      <c r="V17" s="44"/>
      <c r="W17" s="44">
        <f t="shared" si="0"/>
        <v>569711.37000000011</v>
      </c>
      <c r="X17" s="44"/>
      <c r="Y17" s="44">
        <f t="shared" si="1"/>
        <v>5881278.4500000002</v>
      </c>
    </row>
    <row r="18" spans="1:25" x14ac:dyDescent="0.3">
      <c r="A18">
        <v>9</v>
      </c>
      <c r="B18" t="s">
        <v>9</v>
      </c>
      <c r="C18" s="45">
        <f>'вересень 2025'!Y18</f>
        <v>4759169.8500000006</v>
      </c>
      <c r="D18" s="100">
        <v>358329.78</v>
      </c>
      <c r="E18" s="100">
        <v>78458.8</v>
      </c>
      <c r="F18">
        <v>553.79999999999995</v>
      </c>
      <c r="G18" s="44"/>
      <c r="H18" s="44">
        <v>121581.91</v>
      </c>
      <c r="I18" s="44"/>
      <c r="J18" s="12">
        <v>980.17</v>
      </c>
      <c r="K18" s="44"/>
      <c r="L18" s="44"/>
      <c r="M18">
        <v>5082.55</v>
      </c>
      <c r="N18">
        <v>21774.05</v>
      </c>
      <c r="O18" s="12"/>
      <c r="P18">
        <v>3951.72</v>
      </c>
      <c r="Q18" s="44"/>
      <c r="R18" s="44"/>
      <c r="S18" s="44"/>
      <c r="T18" s="44"/>
      <c r="U18" s="44"/>
      <c r="V18" s="44"/>
      <c r="W18" s="44">
        <f t="shared" si="0"/>
        <v>590712.78000000014</v>
      </c>
      <c r="X18" s="44"/>
      <c r="Y18" s="44">
        <f t="shared" si="1"/>
        <v>5349882.6300000008</v>
      </c>
    </row>
    <row r="19" spans="1:25" x14ac:dyDescent="0.3">
      <c r="A19">
        <v>10</v>
      </c>
      <c r="B19" t="s">
        <v>10</v>
      </c>
      <c r="C19" s="45">
        <f>'вересень 2025'!Y19</f>
        <v>6056894.1299999999</v>
      </c>
      <c r="D19" s="100">
        <v>427876.28</v>
      </c>
      <c r="E19" s="100">
        <v>92918.74</v>
      </c>
      <c r="G19" s="44"/>
      <c r="H19" s="44">
        <v>82270.45</v>
      </c>
      <c r="I19" s="44"/>
      <c r="J19" s="12">
        <v>1022.17</v>
      </c>
      <c r="K19" s="44"/>
      <c r="L19" s="44"/>
      <c r="M19">
        <v>6930.75</v>
      </c>
      <c r="N19">
        <v>28015.02</v>
      </c>
      <c r="O19" s="12"/>
      <c r="P19">
        <v>329.31</v>
      </c>
      <c r="Q19" s="44"/>
      <c r="R19" s="44"/>
      <c r="S19" s="44"/>
      <c r="T19" s="44"/>
      <c r="U19" s="44"/>
      <c r="V19" s="44"/>
      <c r="W19" s="44">
        <f t="shared" si="0"/>
        <v>639362.72000000009</v>
      </c>
      <c r="X19" s="44"/>
      <c r="Y19" s="44">
        <f t="shared" si="1"/>
        <v>6696256.8499999996</v>
      </c>
    </row>
    <row r="20" spans="1:25" x14ac:dyDescent="0.3">
      <c r="A20">
        <v>11</v>
      </c>
      <c r="B20" t="s">
        <v>11</v>
      </c>
      <c r="C20" s="45">
        <f>'вересень 2025'!Y20</f>
        <v>4388209.0999999996</v>
      </c>
      <c r="D20" s="100">
        <v>230204.29</v>
      </c>
      <c r="E20" s="100">
        <v>65939.81</v>
      </c>
      <c r="F20">
        <v>276.89999999999998</v>
      </c>
      <c r="G20" s="44"/>
      <c r="H20" s="44">
        <v>56856.46</v>
      </c>
      <c r="I20" s="44"/>
      <c r="J20" s="12">
        <v>54586.37</v>
      </c>
      <c r="K20" s="44"/>
      <c r="L20" s="44"/>
      <c r="M20">
        <v>5544.6</v>
      </c>
      <c r="N20">
        <v>22606.17</v>
      </c>
      <c r="O20" s="12"/>
      <c r="P20">
        <v>493.97</v>
      </c>
      <c r="Q20" s="44"/>
      <c r="R20" s="44"/>
      <c r="S20" s="44"/>
      <c r="T20" s="44"/>
      <c r="U20" s="44"/>
      <c r="V20" s="44"/>
      <c r="W20" s="44">
        <f t="shared" si="0"/>
        <v>436508.56999999995</v>
      </c>
      <c r="X20" s="44"/>
      <c r="Y20" s="44">
        <f t="shared" si="1"/>
        <v>4824717.67</v>
      </c>
    </row>
    <row r="21" spans="1:25" x14ac:dyDescent="0.3">
      <c r="A21">
        <v>12</v>
      </c>
      <c r="B21" t="s">
        <v>12</v>
      </c>
      <c r="C21" s="45">
        <f>'вересень 2025'!Y21</f>
        <v>5655203.6899999995</v>
      </c>
      <c r="D21" s="100">
        <v>460753.82</v>
      </c>
      <c r="E21" s="100">
        <v>99736.72</v>
      </c>
      <c r="F21">
        <v>664.56</v>
      </c>
      <c r="G21" s="44"/>
      <c r="H21" s="44">
        <v>116140.82</v>
      </c>
      <c r="I21" s="44"/>
      <c r="J21" s="12">
        <v>36934.379999999997</v>
      </c>
      <c r="K21" s="44"/>
      <c r="L21" s="44"/>
      <c r="M21">
        <v>4835.78</v>
      </c>
      <c r="N21">
        <v>24344.41</v>
      </c>
      <c r="O21" s="12">
        <v>5834.89</v>
      </c>
      <c r="P21">
        <v>3622.41</v>
      </c>
      <c r="Q21" s="44"/>
      <c r="R21" s="44"/>
      <c r="S21" s="44"/>
      <c r="T21" s="44"/>
      <c r="U21" s="44"/>
      <c r="V21" s="44"/>
      <c r="W21" s="44">
        <f t="shared" si="0"/>
        <v>752867.79000000027</v>
      </c>
      <c r="X21" s="44"/>
      <c r="Y21" s="44">
        <f t="shared" si="1"/>
        <v>6408071.4799999995</v>
      </c>
    </row>
    <row r="22" spans="1:25" x14ac:dyDescent="0.3">
      <c r="A22">
        <v>13</v>
      </c>
      <c r="B22" t="s">
        <v>13</v>
      </c>
      <c r="C22" s="45">
        <f>'вересень 2025'!Y22</f>
        <v>4864793.72</v>
      </c>
      <c r="D22" s="100">
        <v>367788.48</v>
      </c>
      <c r="E22" s="100">
        <v>81629.649999999994</v>
      </c>
      <c r="F22">
        <v>553.79999999999995</v>
      </c>
      <c r="G22" s="44"/>
      <c r="H22" s="44">
        <v>78375.34</v>
      </c>
      <c r="I22" s="44"/>
      <c r="J22" s="12">
        <v>6530.98</v>
      </c>
      <c r="K22" s="44"/>
      <c r="L22" s="44"/>
      <c r="M22">
        <v>2699.04</v>
      </c>
      <c r="N22">
        <v>22467.49</v>
      </c>
      <c r="O22" s="12">
        <v>3639.75</v>
      </c>
      <c r="P22">
        <v>329.31</v>
      </c>
      <c r="Q22" s="44"/>
      <c r="R22" s="44"/>
      <c r="S22" s="44"/>
      <c r="T22" s="44"/>
      <c r="U22" s="44"/>
      <c r="V22" s="44">
        <v>676240</v>
      </c>
      <c r="W22" s="44">
        <f t="shared" si="0"/>
        <v>1240253.8400000001</v>
      </c>
      <c r="X22" s="44"/>
      <c r="Y22" s="44">
        <f t="shared" si="1"/>
        <v>6105047.5599999996</v>
      </c>
    </row>
    <row r="23" spans="1:25" x14ac:dyDescent="0.3">
      <c r="A23">
        <v>14</v>
      </c>
      <c r="B23" t="s">
        <v>14</v>
      </c>
      <c r="C23" s="45">
        <f>'вересень 2025'!Y23</f>
        <v>4952725.8600000013</v>
      </c>
      <c r="D23" s="100">
        <v>349172.49</v>
      </c>
      <c r="E23" s="100">
        <v>76222.2</v>
      </c>
      <c r="F23">
        <v>998.04</v>
      </c>
      <c r="G23" s="44"/>
      <c r="H23" s="44">
        <v>64684.52</v>
      </c>
      <c r="I23" s="44"/>
      <c r="J23" s="12">
        <v>200821.98</v>
      </c>
      <c r="K23" s="44"/>
      <c r="L23" s="44"/>
      <c r="M23">
        <v>6006.65</v>
      </c>
      <c r="N23">
        <v>33007.79</v>
      </c>
      <c r="O23" s="12">
        <v>5179.6499999999996</v>
      </c>
      <c r="P23">
        <v>658.62</v>
      </c>
      <c r="Q23" s="44"/>
      <c r="R23" s="44"/>
      <c r="S23" s="44"/>
      <c r="T23" s="44"/>
      <c r="U23" s="44"/>
      <c r="V23" s="44"/>
      <c r="W23" s="44">
        <f t="shared" si="0"/>
        <v>736751.94000000006</v>
      </c>
      <c r="X23" s="44"/>
      <c r="Y23" s="44">
        <f t="shared" si="1"/>
        <v>5689477.8000000017</v>
      </c>
    </row>
    <row r="24" spans="1:25" x14ac:dyDescent="0.3">
      <c r="A24">
        <v>15</v>
      </c>
      <c r="B24" t="s">
        <v>15</v>
      </c>
      <c r="C24" s="45">
        <f>'вересень 2025'!Y24</f>
        <v>9669857.2199999988</v>
      </c>
      <c r="D24" s="100">
        <v>705146.33</v>
      </c>
      <c r="E24" s="100">
        <v>157270.21</v>
      </c>
      <c r="F24">
        <v>553.79999999999995</v>
      </c>
      <c r="G24" s="44"/>
      <c r="H24" s="44">
        <v>187849.4</v>
      </c>
      <c r="I24" s="44"/>
      <c r="J24" s="12">
        <v>22521.98</v>
      </c>
      <c r="K24" s="44"/>
      <c r="L24" s="44"/>
      <c r="M24">
        <v>8778.9500000000007</v>
      </c>
      <c r="N24">
        <v>39202.53</v>
      </c>
      <c r="O24" s="12"/>
      <c r="P24">
        <v>1317.24</v>
      </c>
      <c r="Q24" s="44"/>
      <c r="R24" s="44"/>
      <c r="S24" s="44"/>
      <c r="T24" s="44"/>
      <c r="U24" s="44"/>
      <c r="V24" s="44"/>
      <c r="W24" s="44">
        <f t="shared" si="0"/>
        <v>1122640.44</v>
      </c>
      <c r="X24" s="44"/>
      <c r="Y24" s="44">
        <f t="shared" si="1"/>
        <v>10792497.659999998</v>
      </c>
    </row>
    <row r="25" spans="1:25" x14ac:dyDescent="0.3">
      <c r="A25">
        <v>16</v>
      </c>
      <c r="B25" t="s">
        <v>16</v>
      </c>
      <c r="C25" s="45">
        <f>'вересень 2025'!Y25</f>
        <v>3440652.6500000004</v>
      </c>
      <c r="D25" s="100">
        <v>250258.67</v>
      </c>
      <c r="E25" s="100">
        <v>55976.32</v>
      </c>
      <c r="G25" s="44"/>
      <c r="H25" s="44">
        <v>27446.94</v>
      </c>
      <c r="I25" s="44"/>
      <c r="J25" s="12">
        <v>787.78</v>
      </c>
      <c r="K25" s="44"/>
      <c r="L25" s="44"/>
      <c r="M25">
        <v>6006.65</v>
      </c>
      <c r="N25">
        <v>17567.18</v>
      </c>
      <c r="O25" s="12"/>
      <c r="P25">
        <v>3622.41</v>
      </c>
      <c r="Q25" s="44"/>
      <c r="R25" s="44"/>
      <c r="S25" s="44"/>
      <c r="T25" s="44"/>
      <c r="U25" s="44"/>
      <c r="V25" s="44"/>
      <c r="W25" s="44">
        <f t="shared" si="0"/>
        <v>361665.95</v>
      </c>
      <c r="X25" s="44"/>
      <c r="Y25" s="44">
        <f t="shared" si="1"/>
        <v>3802318.6000000006</v>
      </c>
    </row>
    <row r="26" spans="1:25" x14ac:dyDescent="0.3">
      <c r="A26">
        <v>17</v>
      </c>
      <c r="B26" t="s">
        <v>17</v>
      </c>
      <c r="C26" s="45">
        <f>'вересень 2025'!Y26</f>
        <v>1649134.86</v>
      </c>
      <c r="D26" s="100">
        <v>127766.03</v>
      </c>
      <c r="E26" s="100">
        <v>25976.12</v>
      </c>
      <c r="F26">
        <v>6160</v>
      </c>
      <c r="G26" s="44"/>
      <c r="H26" s="44">
        <v>18209.080000000002</v>
      </c>
      <c r="I26" s="44"/>
      <c r="J26" s="12">
        <v>641.6</v>
      </c>
      <c r="K26" s="44"/>
      <c r="L26" s="46"/>
      <c r="N26">
        <v>1849.17</v>
      </c>
      <c r="O26" s="12"/>
      <c r="P26">
        <v>5086.75</v>
      </c>
      <c r="Q26" s="44"/>
      <c r="R26" s="44"/>
      <c r="S26" s="44"/>
      <c r="T26" s="44"/>
      <c r="U26" s="44"/>
      <c r="V26" s="44"/>
      <c r="W26" s="44">
        <f t="shared" si="0"/>
        <v>185688.75</v>
      </c>
      <c r="X26" s="44"/>
      <c r="Y26" s="44">
        <f t="shared" si="1"/>
        <v>1834823.61</v>
      </c>
    </row>
    <row r="27" spans="1:25" x14ac:dyDescent="0.3">
      <c r="A27">
        <v>18</v>
      </c>
      <c r="B27" t="s">
        <v>18</v>
      </c>
      <c r="C27" s="45">
        <f>'вересень 2025'!Y27</f>
        <v>2480136.14</v>
      </c>
      <c r="D27" s="100">
        <v>180050.17</v>
      </c>
      <c r="E27" s="100">
        <v>37637.620000000003</v>
      </c>
      <c r="F27" s="44">
        <v>166.14</v>
      </c>
      <c r="G27" s="44"/>
      <c r="H27" s="44">
        <v>28767.9</v>
      </c>
      <c r="I27" s="44"/>
      <c r="J27" s="12">
        <v>603.38</v>
      </c>
      <c r="K27" s="44"/>
      <c r="L27" s="46"/>
      <c r="M27">
        <v>135.28</v>
      </c>
      <c r="N27">
        <v>13804.1</v>
      </c>
      <c r="O27" s="12">
        <v>2910.64</v>
      </c>
      <c r="P27">
        <v>4922.1000000000004</v>
      </c>
      <c r="Q27" s="44"/>
      <c r="R27" s="44"/>
      <c r="S27" s="44"/>
      <c r="T27" s="44"/>
      <c r="U27" s="44"/>
      <c r="V27" s="44"/>
      <c r="W27" s="44">
        <f t="shared" si="0"/>
        <v>268997.33</v>
      </c>
      <c r="X27" s="44"/>
      <c r="Y27" s="44">
        <f t="shared" si="1"/>
        <v>2749133.47</v>
      </c>
    </row>
    <row r="28" spans="1:25" x14ac:dyDescent="0.3">
      <c r="A28">
        <v>19</v>
      </c>
      <c r="B28" t="s">
        <v>19</v>
      </c>
      <c r="C28" s="45">
        <f>'вересень 2025'!Y28</f>
        <v>1968204.18</v>
      </c>
      <c r="D28" s="100">
        <v>128842.25</v>
      </c>
      <c r="E28" s="100">
        <v>29496.04</v>
      </c>
      <c r="F28" s="44">
        <v>276.89999999999998</v>
      </c>
      <c r="G28" s="44"/>
      <c r="H28" s="44">
        <v>24458.48</v>
      </c>
      <c r="I28" s="44"/>
      <c r="J28" s="12">
        <v>743.8</v>
      </c>
      <c r="K28" s="44"/>
      <c r="L28" s="46"/>
      <c r="M28">
        <v>3246.72</v>
      </c>
      <c r="N28">
        <v>12212.57</v>
      </c>
      <c r="O28" s="44"/>
      <c r="P28">
        <v>164.65</v>
      </c>
      <c r="Q28" s="44"/>
      <c r="R28" s="44"/>
      <c r="S28" s="44"/>
      <c r="T28" s="44"/>
      <c r="U28" s="44"/>
      <c r="V28" s="44"/>
      <c r="W28" s="44">
        <f t="shared" si="0"/>
        <v>199441.41</v>
      </c>
      <c r="X28" s="44"/>
      <c r="Y28" s="44">
        <f t="shared" si="1"/>
        <v>2167645.59</v>
      </c>
    </row>
    <row r="29" spans="1:25" x14ac:dyDescent="0.3">
      <c r="A29">
        <v>20</v>
      </c>
      <c r="B29" t="s">
        <v>20</v>
      </c>
      <c r="C29" s="45">
        <f>'вересень 2025'!Y29</f>
        <v>347546.86</v>
      </c>
      <c r="D29" s="100">
        <v>9280.1299999999992</v>
      </c>
      <c r="E29" s="100">
        <v>962.94</v>
      </c>
      <c r="F29" s="44"/>
      <c r="G29" s="44"/>
      <c r="H29" s="44"/>
      <c r="I29" s="44"/>
      <c r="J29" s="44"/>
      <c r="K29" s="44"/>
      <c r="L29" s="46"/>
      <c r="O29" s="44"/>
      <c r="P29" s="44"/>
      <c r="Q29" s="44"/>
      <c r="R29" s="44"/>
      <c r="S29" s="44"/>
      <c r="T29" s="44"/>
      <c r="U29" s="44"/>
      <c r="V29" s="44"/>
      <c r="W29" s="44">
        <f t="shared" si="0"/>
        <v>10243.07</v>
      </c>
      <c r="X29" s="44"/>
      <c r="Y29" s="44">
        <f t="shared" si="1"/>
        <v>357789.93</v>
      </c>
    </row>
    <row r="30" spans="1:25" s="21" customFormat="1" ht="14.4" x14ac:dyDescent="0.3">
      <c r="A30" s="2"/>
      <c r="B30" s="3" t="s">
        <v>21</v>
      </c>
      <c r="C30" s="47">
        <f>SUM(C10:C29)</f>
        <v>96783872.920000017</v>
      </c>
      <c r="D30" s="47">
        <f t="shared" ref="D30:V30" si="2">SUM(D10:D29)</f>
        <v>6684627.8900000006</v>
      </c>
      <c r="E30" s="47">
        <f t="shared" si="2"/>
        <v>1491003.02</v>
      </c>
      <c r="F30" s="47">
        <f t="shared" si="2"/>
        <v>148588.43999999994</v>
      </c>
      <c r="G30" s="47">
        <f t="shared" si="2"/>
        <v>0</v>
      </c>
      <c r="H30" s="47">
        <f t="shared" si="2"/>
        <v>1411687.39</v>
      </c>
      <c r="I30" s="47">
        <f t="shared" si="2"/>
        <v>0</v>
      </c>
      <c r="J30" s="47">
        <f t="shared" si="2"/>
        <v>418972.77999999997</v>
      </c>
      <c r="K30" s="47">
        <f t="shared" si="2"/>
        <v>0</v>
      </c>
      <c r="L30" s="47">
        <f t="shared" si="2"/>
        <v>0</v>
      </c>
      <c r="M30" s="47">
        <f t="shared" si="2"/>
        <v>93396.599999999991</v>
      </c>
      <c r="N30" s="47">
        <f t="shared" si="2"/>
        <v>465001.78999999986</v>
      </c>
      <c r="O30" s="47">
        <f t="shared" si="2"/>
        <v>24029.21</v>
      </c>
      <c r="P30" s="47">
        <f t="shared" si="2"/>
        <v>40264.540000000008</v>
      </c>
      <c r="Q30" s="47">
        <f t="shared" si="2"/>
        <v>0</v>
      </c>
      <c r="R30" s="47">
        <f t="shared" si="2"/>
        <v>0</v>
      </c>
      <c r="S30" s="47">
        <f t="shared" si="2"/>
        <v>0</v>
      </c>
      <c r="T30" s="47">
        <f t="shared" si="2"/>
        <v>0</v>
      </c>
      <c r="U30" s="47">
        <f t="shared" si="2"/>
        <v>0</v>
      </c>
      <c r="V30" s="47">
        <f t="shared" si="2"/>
        <v>676240</v>
      </c>
      <c r="W30" s="47">
        <f>SUM(W10:W29)</f>
        <v>11453811.66</v>
      </c>
      <c r="X30" s="47"/>
      <c r="Y30" s="47">
        <f t="shared" ref="Y30" si="3">SUM(Y10:Y29)</f>
        <v>108237684.58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>
        <f>'вересень 2025'!Y32</f>
        <v>11939283.290000001</v>
      </c>
      <c r="D32">
        <v>997549.63</v>
      </c>
      <c r="E32">
        <v>223068.31</v>
      </c>
      <c r="F32" s="44"/>
      <c r="G32" s="44"/>
      <c r="H32" s="44">
        <v>108650</v>
      </c>
      <c r="I32" s="44">
        <v>121591.76</v>
      </c>
      <c r="J32" s="12">
        <v>30837.3</v>
      </c>
      <c r="K32" s="44"/>
      <c r="L32" s="44"/>
      <c r="M32">
        <v>3430.03</v>
      </c>
      <c r="N32">
        <v>27867.08</v>
      </c>
      <c r="O32" s="97">
        <v>7567.07</v>
      </c>
      <c r="P32">
        <v>5580.72</v>
      </c>
      <c r="Q32" s="44"/>
      <c r="R32" s="44"/>
      <c r="S32" s="44"/>
      <c r="T32" s="44">
        <v>133240</v>
      </c>
      <c r="U32" s="44"/>
      <c r="V32" s="44"/>
      <c r="W32" s="44">
        <f>SUM(D32:V32)</f>
        <v>1659381.9000000001</v>
      </c>
      <c r="X32" s="44"/>
      <c r="Y32" s="44">
        <f>W32+C32</f>
        <v>13598665.190000001</v>
      </c>
    </row>
    <row r="33" spans="1:25" x14ac:dyDescent="0.3">
      <c r="A33">
        <v>2</v>
      </c>
      <c r="B33" t="s">
        <v>24</v>
      </c>
      <c r="C33" s="45">
        <f>'вересень 2025'!Y33</f>
        <v>9391473.6000000015</v>
      </c>
      <c r="D33">
        <v>828163.54</v>
      </c>
      <c r="E33">
        <v>173373.59</v>
      </c>
      <c r="F33" s="44"/>
      <c r="G33" s="44"/>
      <c r="H33" s="44"/>
      <c r="I33" s="44"/>
      <c r="J33" s="12">
        <v>217216.5</v>
      </c>
      <c r="K33" s="44"/>
      <c r="L33" s="44"/>
      <c r="M33">
        <v>1349.52</v>
      </c>
      <c r="N33">
        <v>1664.26</v>
      </c>
      <c r="O33" s="97">
        <v>6259.89</v>
      </c>
      <c r="P33">
        <v>5729.99</v>
      </c>
      <c r="Q33" s="44"/>
      <c r="R33" s="44"/>
      <c r="S33" s="44"/>
      <c r="T33" s="44"/>
      <c r="U33" s="44">
        <v>320000</v>
      </c>
      <c r="V33" s="44"/>
      <c r="W33" s="44">
        <f t="shared" ref="W33:W49" si="4">SUM(D33:V33)</f>
        <v>1553757.2899999998</v>
      </c>
      <c r="X33" s="44"/>
      <c r="Y33" s="44">
        <f t="shared" ref="Y33:Y49" si="5">W33+C33</f>
        <v>10945230.890000001</v>
      </c>
    </row>
    <row r="34" spans="1:25" x14ac:dyDescent="0.3">
      <c r="A34">
        <v>3</v>
      </c>
      <c r="B34" s="10" t="s">
        <v>108</v>
      </c>
      <c r="C34" s="45">
        <f>'вересень 2025'!Y34</f>
        <v>7371193.6099999994</v>
      </c>
      <c r="D34">
        <v>546842.68999999994</v>
      </c>
      <c r="E34">
        <v>119721.24</v>
      </c>
      <c r="F34" s="44"/>
      <c r="G34" s="44"/>
      <c r="H34" s="44">
        <v>31730</v>
      </c>
      <c r="I34" s="44">
        <v>49304.21</v>
      </c>
      <c r="J34" s="12">
        <v>53801.65</v>
      </c>
      <c r="K34" s="44">
        <v>300</v>
      </c>
      <c r="L34" s="44"/>
      <c r="M34">
        <v>3092.65</v>
      </c>
      <c r="N34">
        <v>23577</v>
      </c>
      <c r="O34" s="97">
        <v>5722.81</v>
      </c>
      <c r="P34">
        <v>5416.07</v>
      </c>
      <c r="Q34" s="44"/>
      <c r="R34" s="44"/>
      <c r="S34" s="44"/>
      <c r="T34" s="44"/>
      <c r="U34" s="44"/>
      <c r="V34" s="44"/>
      <c r="W34" s="44">
        <f t="shared" si="4"/>
        <v>839508.32</v>
      </c>
      <c r="X34" s="44"/>
      <c r="Y34" s="44">
        <f t="shared" si="5"/>
        <v>8210701.9299999997</v>
      </c>
    </row>
    <row r="35" spans="1:25" x14ac:dyDescent="0.3">
      <c r="A35">
        <v>4</v>
      </c>
      <c r="B35" t="s">
        <v>25</v>
      </c>
      <c r="C35" s="45">
        <f>'вересень 2025'!Y35</f>
        <v>14867364.160000002</v>
      </c>
      <c r="D35">
        <v>1177390.28</v>
      </c>
      <c r="E35">
        <v>259117.74</v>
      </c>
      <c r="F35" s="44"/>
      <c r="G35" s="44"/>
      <c r="H35" s="44">
        <v>181282.31</v>
      </c>
      <c r="I35" s="44">
        <v>152986.5</v>
      </c>
      <c r="J35" s="12">
        <v>1529.9</v>
      </c>
      <c r="K35" s="44"/>
      <c r="L35" s="44"/>
      <c r="M35">
        <v>7207.98</v>
      </c>
      <c r="N35">
        <v>33007.79</v>
      </c>
      <c r="O35" s="97"/>
      <c r="P35">
        <v>658.62</v>
      </c>
      <c r="Q35" s="44"/>
      <c r="R35" s="44"/>
      <c r="S35" s="44"/>
      <c r="T35" s="44"/>
      <c r="U35" s="44">
        <v>320000</v>
      </c>
      <c r="V35" s="44">
        <v>80330</v>
      </c>
      <c r="W35" s="44">
        <f t="shared" si="4"/>
        <v>2213511.12</v>
      </c>
      <c r="X35" s="44"/>
      <c r="Y35" s="44">
        <f t="shared" si="5"/>
        <v>17080875.280000001</v>
      </c>
    </row>
    <row r="36" spans="1:25" x14ac:dyDescent="0.3">
      <c r="A36">
        <v>5</v>
      </c>
      <c r="B36" t="s">
        <v>26</v>
      </c>
      <c r="C36" s="45">
        <f>'вересень 2025'!Y36</f>
        <v>20800170.859999999</v>
      </c>
      <c r="D36">
        <v>1591106.35</v>
      </c>
      <c r="E36">
        <v>354947.29</v>
      </c>
      <c r="F36">
        <v>3135.54</v>
      </c>
      <c r="G36" s="44"/>
      <c r="H36" s="44">
        <v>202378</v>
      </c>
      <c r="I36" s="44">
        <v>229918.02</v>
      </c>
      <c r="J36" s="12">
        <v>149540.70000000001</v>
      </c>
      <c r="K36" s="44"/>
      <c r="L36" s="44"/>
      <c r="M36">
        <v>14323.55</v>
      </c>
      <c r="N36">
        <v>30160.06</v>
      </c>
      <c r="O36" s="97"/>
      <c r="P36">
        <v>4610.34</v>
      </c>
      <c r="Q36" s="44"/>
      <c r="R36" s="44"/>
      <c r="S36" s="44"/>
      <c r="T36" s="44"/>
      <c r="U36" s="44"/>
      <c r="V36" s="44"/>
      <c r="W36" s="44">
        <f t="shared" si="4"/>
        <v>2580119.85</v>
      </c>
      <c r="X36" s="44"/>
      <c r="Y36" s="44">
        <f t="shared" si="5"/>
        <v>23380290.710000001</v>
      </c>
    </row>
    <row r="37" spans="1:25" x14ac:dyDescent="0.3">
      <c r="A37">
        <v>6</v>
      </c>
      <c r="B37" s="9" t="s">
        <v>105</v>
      </c>
      <c r="C37" s="45">
        <f>'вересень 2025'!Y37</f>
        <v>5677825.5999999996</v>
      </c>
      <c r="D37">
        <v>489653.08</v>
      </c>
      <c r="E37">
        <v>109801.92</v>
      </c>
      <c r="G37" s="44"/>
      <c r="H37" s="44">
        <v>24045.86</v>
      </c>
      <c r="I37" s="44">
        <v>25359.32</v>
      </c>
      <c r="J37" s="12">
        <v>16074.9</v>
      </c>
      <c r="K37" s="44"/>
      <c r="L37" s="44"/>
      <c r="M37">
        <v>1518.21</v>
      </c>
      <c r="N37">
        <v>4253.1099999999997</v>
      </c>
      <c r="O37" s="97">
        <v>3515.89</v>
      </c>
      <c r="P37">
        <v>329.31</v>
      </c>
      <c r="Q37" s="44"/>
      <c r="R37" s="44"/>
      <c r="S37" s="44"/>
      <c r="T37" s="44"/>
      <c r="U37" s="44"/>
      <c r="V37" s="44"/>
      <c r="W37" s="44">
        <f t="shared" si="4"/>
        <v>674551.6</v>
      </c>
      <c r="X37" s="44"/>
      <c r="Y37" s="44">
        <f t="shared" si="5"/>
        <v>6352377.1999999993</v>
      </c>
    </row>
    <row r="38" spans="1:25" x14ac:dyDescent="0.3">
      <c r="A38">
        <v>7</v>
      </c>
      <c r="B38" s="10" t="s">
        <v>109</v>
      </c>
      <c r="C38" s="45">
        <f>'вересень 2025'!Y38</f>
        <v>4575970.6599999992</v>
      </c>
      <c r="D38">
        <v>477354.7</v>
      </c>
      <c r="E38">
        <v>106964.59</v>
      </c>
      <c r="G38" s="44"/>
      <c r="H38" s="44">
        <v>31730</v>
      </c>
      <c r="I38" s="44">
        <v>49304.2</v>
      </c>
      <c r="J38" s="12">
        <v>1005.9</v>
      </c>
      <c r="K38" s="44"/>
      <c r="L38" s="44"/>
      <c r="M38">
        <v>562.29999999999995</v>
      </c>
      <c r="N38">
        <v>3420.97</v>
      </c>
      <c r="O38" s="97">
        <v>3640.15</v>
      </c>
      <c r="P38">
        <v>5086.75</v>
      </c>
      <c r="Q38" s="44"/>
      <c r="R38" s="44"/>
      <c r="S38" s="44"/>
      <c r="T38" s="44"/>
      <c r="U38" s="44"/>
      <c r="V38" s="44"/>
      <c r="W38" s="44">
        <f t="shared" si="4"/>
        <v>679069.56</v>
      </c>
      <c r="X38" s="44"/>
      <c r="Y38" s="44">
        <f t="shared" si="5"/>
        <v>5255040.2199999988</v>
      </c>
    </row>
    <row r="39" spans="1:25" x14ac:dyDescent="0.3">
      <c r="A39">
        <v>8</v>
      </c>
      <c r="B39" t="s">
        <v>27</v>
      </c>
      <c r="C39" s="45">
        <f>'вересень 2025'!Y39</f>
        <v>4832696.74</v>
      </c>
      <c r="D39">
        <v>441659.91</v>
      </c>
      <c r="E39">
        <v>97880.31</v>
      </c>
      <c r="G39" s="44"/>
      <c r="H39" s="44"/>
      <c r="I39" s="44"/>
      <c r="J39" s="12">
        <v>41148.5</v>
      </c>
      <c r="K39" s="44"/>
      <c r="L39" s="44"/>
      <c r="M39">
        <v>393.61</v>
      </c>
      <c r="N39">
        <v>1155.73</v>
      </c>
      <c r="O39" s="97">
        <v>975.18</v>
      </c>
      <c r="P39">
        <v>3622.41</v>
      </c>
      <c r="Q39" s="44"/>
      <c r="R39" s="44"/>
      <c r="S39" s="44"/>
      <c r="T39" s="44"/>
      <c r="U39" s="44"/>
      <c r="V39" s="44"/>
      <c r="W39" s="44">
        <f t="shared" si="4"/>
        <v>586835.65</v>
      </c>
      <c r="X39" s="44"/>
      <c r="Y39" s="44">
        <f t="shared" si="5"/>
        <v>5419532.3900000006</v>
      </c>
    </row>
    <row r="40" spans="1:25" x14ac:dyDescent="0.3">
      <c r="A40">
        <v>9</v>
      </c>
      <c r="B40" t="s">
        <v>28</v>
      </c>
      <c r="C40" s="45">
        <f>'вересень 2025'!Y40</f>
        <v>10207719.310000001</v>
      </c>
      <c r="D40">
        <v>810392.3</v>
      </c>
      <c r="E40">
        <v>170392.71</v>
      </c>
      <c r="F40">
        <v>22370.1</v>
      </c>
      <c r="G40" s="44"/>
      <c r="H40" s="44">
        <v>87247.33</v>
      </c>
      <c r="I40" s="44">
        <v>71954.5</v>
      </c>
      <c r="J40" s="12">
        <v>31802.9</v>
      </c>
      <c r="K40" s="44"/>
      <c r="L40" s="44"/>
      <c r="M40">
        <v>5174.96</v>
      </c>
      <c r="N40" s="96">
        <v>22892.799999999999</v>
      </c>
      <c r="O40" s="97">
        <v>8252.4699999999993</v>
      </c>
      <c r="P40">
        <v>5949.55</v>
      </c>
      <c r="Q40" s="44"/>
      <c r="R40" s="44"/>
      <c r="S40" s="44"/>
      <c r="T40" s="44">
        <v>282660</v>
      </c>
      <c r="U40" s="44"/>
      <c r="V40" s="44"/>
      <c r="W40" s="44">
        <f t="shared" si="4"/>
        <v>1519089.6199999999</v>
      </c>
      <c r="X40" s="44"/>
      <c r="Y40" s="44">
        <f t="shared" si="5"/>
        <v>11726808.93</v>
      </c>
    </row>
    <row r="41" spans="1:25" x14ac:dyDescent="0.3">
      <c r="A41">
        <v>10</v>
      </c>
      <c r="B41" s="9" t="s">
        <v>106</v>
      </c>
      <c r="C41" s="45">
        <f>'вересень 2025'!Y41</f>
        <v>9544740.9800000004</v>
      </c>
      <c r="D41">
        <v>796586.57</v>
      </c>
      <c r="E41">
        <v>178755.47</v>
      </c>
      <c r="F41">
        <v>15600</v>
      </c>
      <c r="G41" s="44"/>
      <c r="H41" s="44">
        <v>72137.58</v>
      </c>
      <c r="I41" s="44">
        <v>76078</v>
      </c>
      <c r="J41" s="12">
        <v>18282.5</v>
      </c>
      <c r="K41" s="44"/>
      <c r="L41" s="44"/>
      <c r="M41">
        <v>4498.3999999999996</v>
      </c>
      <c r="N41">
        <v>6240.97</v>
      </c>
      <c r="O41" s="97">
        <v>5878.46</v>
      </c>
      <c r="P41">
        <v>5580.72</v>
      </c>
      <c r="Q41" s="44"/>
      <c r="R41" s="44"/>
      <c r="S41" s="44"/>
      <c r="T41" s="44">
        <v>84960</v>
      </c>
      <c r="U41" s="44"/>
      <c r="V41" s="44"/>
      <c r="W41" s="44">
        <f t="shared" si="4"/>
        <v>1264598.6699999997</v>
      </c>
      <c r="X41" s="44"/>
      <c r="Y41" s="44">
        <f t="shared" si="5"/>
        <v>10809339.65</v>
      </c>
    </row>
    <row r="42" spans="1:25" x14ac:dyDescent="0.3">
      <c r="A42">
        <v>11</v>
      </c>
      <c r="B42" s="12" t="s">
        <v>47</v>
      </c>
      <c r="C42" s="45">
        <f>'вересень 2025'!Y42</f>
        <v>9229187.8300000019</v>
      </c>
      <c r="D42">
        <v>685659.51</v>
      </c>
      <c r="E42">
        <v>153554.26999999999</v>
      </c>
      <c r="G42" s="44"/>
      <c r="H42" s="44">
        <v>209235.21</v>
      </c>
      <c r="I42" s="44">
        <v>181774.23</v>
      </c>
      <c r="J42" s="12">
        <v>1624.3</v>
      </c>
      <c r="K42" s="44"/>
      <c r="L42" s="44"/>
      <c r="M42">
        <v>6357.55</v>
      </c>
      <c r="N42">
        <v>16383.7</v>
      </c>
      <c r="O42" s="97"/>
      <c r="P42">
        <v>7095.55</v>
      </c>
      <c r="Q42" s="44"/>
      <c r="R42" s="44"/>
      <c r="S42" s="44"/>
      <c r="T42" s="44">
        <v>30000</v>
      </c>
      <c r="U42" s="44"/>
      <c r="V42" s="44"/>
      <c r="W42" s="44">
        <f t="shared" si="4"/>
        <v>1291684.32</v>
      </c>
      <c r="X42" s="44"/>
      <c r="Y42" s="44">
        <f t="shared" si="5"/>
        <v>10520872.150000002</v>
      </c>
    </row>
    <row r="43" spans="1:25" x14ac:dyDescent="0.3">
      <c r="A43">
        <v>12</v>
      </c>
      <c r="B43" t="s">
        <v>29</v>
      </c>
      <c r="C43" s="45">
        <f>'вересень 2025'!Y43</f>
        <v>13524940.729999999</v>
      </c>
      <c r="D43">
        <v>1125623.6599999999</v>
      </c>
      <c r="E43">
        <v>245640.04</v>
      </c>
      <c r="F43">
        <v>224191</v>
      </c>
      <c r="G43" s="44"/>
      <c r="H43" s="44"/>
      <c r="I43" s="44"/>
      <c r="J43" s="12">
        <v>139405.49</v>
      </c>
      <c r="K43" s="44">
        <v>8582.9599999999991</v>
      </c>
      <c r="L43" s="44"/>
      <c r="M43">
        <v>12715.09</v>
      </c>
      <c r="N43">
        <v>32767.4</v>
      </c>
      <c r="O43" s="97"/>
      <c r="P43">
        <v>3139.42</v>
      </c>
      <c r="Q43" s="44"/>
      <c r="R43" s="44"/>
      <c r="S43" s="44"/>
      <c r="T43" s="44">
        <v>1271856</v>
      </c>
      <c r="U43" s="44"/>
      <c r="V43" s="44"/>
      <c r="W43" s="44">
        <f t="shared" si="4"/>
        <v>3063921.0599999996</v>
      </c>
      <c r="X43" s="44"/>
      <c r="Y43" s="44">
        <f t="shared" si="5"/>
        <v>16588861.789999999</v>
      </c>
    </row>
    <row r="44" spans="1:25" x14ac:dyDescent="0.3">
      <c r="A44">
        <v>13</v>
      </c>
      <c r="B44" t="s">
        <v>30</v>
      </c>
      <c r="C44" s="45">
        <f>'вересень 2025'!Y44</f>
        <v>21918298.159999996</v>
      </c>
      <c r="D44">
        <v>1630231.94</v>
      </c>
      <c r="E44">
        <v>351947.21</v>
      </c>
      <c r="G44" s="44"/>
      <c r="H44" s="44">
        <v>223260.44</v>
      </c>
      <c r="I44" s="44">
        <v>234435.03</v>
      </c>
      <c r="J44" s="12">
        <v>206830.69</v>
      </c>
      <c r="K44" s="44"/>
      <c r="L44" s="44"/>
      <c r="M44">
        <v>8686.5400000000009</v>
      </c>
      <c r="N44">
        <v>40774.33</v>
      </c>
      <c r="O44" s="97"/>
      <c r="P44">
        <v>14472.09</v>
      </c>
      <c r="Q44" s="44"/>
      <c r="R44" s="44"/>
      <c r="S44" s="44"/>
      <c r="T44" s="44">
        <v>84608</v>
      </c>
      <c r="U44" s="44"/>
      <c r="V44" s="44"/>
      <c r="W44" s="44">
        <f t="shared" si="4"/>
        <v>2795246.2699999996</v>
      </c>
      <c r="X44" s="44"/>
      <c r="Y44" s="44">
        <f t="shared" si="5"/>
        <v>24713544.429999996</v>
      </c>
    </row>
    <row r="45" spans="1:25" x14ac:dyDescent="0.3">
      <c r="A45">
        <v>14</v>
      </c>
      <c r="B45" s="9" t="s">
        <v>107</v>
      </c>
      <c r="C45" s="45">
        <f>'вересень 2025'!Y45</f>
        <v>20536876.879999995</v>
      </c>
      <c r="D45">
        <v>1727852.08</v>
      </c>
      <c r="E45">
        <v>378070.79</v>
      </c>
      <c r="F45">
        <v>9265.2000000000007</v>
      </c>
      <c r="G45" s="44"/>
      <c r="H45" s="44">
        <v>144275.18</v>
      </c>
      <c r="I45" s="44">
        <v>152156</v>
      </c>
      <c r="J45" s="12">
        <v>137070.89000000001</v>
      </c>
      <c r="K45" s="44"/>
      <c r="L45" s="44"/>
      <c r="M45">
        <v>7392.8</v>
      </c>
      <c r="N45">
        <v>57139.54</v>
      </c>
      <c r="O45" s="97"/>
      <c r="P45">
        <v>15806.88</v>
      </c>
      <c r="Q45" s="44"/>
      <c r="R45" s="44"/>
      <c r="S45" s="44"/>
      <c r="T45" s="44"/>
      <c r="U45" s="44">
        <v>320000</v>
      </c>
      <c r="V45" s="44"/>
      <c r="W45" s="44">
        <f t="shared" si="4"/>
        <v>2949029.3600000003</v>
      </c>
      <c r="X45" s="44"/>
      <c r="Y45" s="44">
        <f t="shared" si="5"/>
        <v>23485906.239999995</v>
      </c>
    </row>
    <row r="46" spans="1:25" x14ac:dyDescent="0.3">
      <c r="A46">
        <v>15</v>
      </c>
      <c r="B46" t="s">
        <v>31</v>
      </c>
      <c r="C46" s="45">
        <f>'вересень 2025'!Y46</f>
        <v>2467329.88</v>
      </c>
      <c r="D46">
        <v>181409.76</v>
      </c>
      <c r="E46">
        <v>21460.14</v>
      </c>
      <c r="G46" s="44"/>
      <c r="H46" s="44"/>
      <c r="I46" s="44"/>
      <c r="J46" s="12"/>
      <c r="K46" s="44"/>
      <c r="L46" s="44"/>
      <c r="N46">
        <v>369.84</v>
      </c>
      <c r="O46" s="97"/>
      <c r="Q46" s="44"/>
      <c r="R46" s="44"/>
      <c r="S46" s="44"/>
      <c r="T46" s="44"/>
      <c r="U46" s="44"/>
      <c r="V46" s="44"/>
      <c r="W46" s="44">
        <f t="shared" si="4"/>
        <v>203239.74000000002</v>
      </c>
      <c r="X46" s="44"/>
      <c r="Y46" s="44">
        <f t="shared" si="5"/>
        <v>2670569.62</v>
      </c>
    </row>
    <row r="47" spans="1:25" x14ac:dyDescent="0.3">
      <c r="A47">
        <v>16</v>
      </c>
      <c r="B47" t="s">
        <v>32</v>
      </c>
      <c r="C47" s="45">
        <f>'вересень 2025'!Y47</f>
        <v>9854440.4600000009</v>
      </c>
      <c r="D47">
        <v>827611.84</v>
      </c>
      <c r="E47">
        <v>187000.62</v>
      </c>
      <c r="G47" s="44"/>
      <c r="H47" s="44">
        <v>116952.94</v>
      </c>
      <c r="I47" s="44">
        <v>119388.92</v>
      </c>
      <c r="J47" s="12">
        <v>33225</v>
      </c>
      <c r="K47" s="44"/>
      <c r="L47" s="44"/>
      <c r="N47">
        <v>17243.57</v>
      </c>
      <c r="O47" s="97">
        <v>7804.97</v>
      </c>
      <c r="P47">
        <v>987.93</v>
      </c>
      <c r="Q47" s="44"/>
      <c r="R47" s="44"/>
      <c r="S47" s="44"/>
      <c r="T47" s="44"/>
      <c r="U47" s="44"/>
      <c r="V47" s="44"/>
      <c r="W47" s="44">
        <f t="shared" si="4"/>
        <v>1310215.7899999998</v>
      </c>
      <c r="X47" s="44"/>
      <c r="Y47" s="44">
        <f t="shared" si="5"/>
        <v>11164656.25</v>
      </c>
    </row>
    <row r="48" spans="1:25" x14ac:dyDescent="0.3">
      <c r="A48">
        <v>17</v>
      </c>
      <c r="B48" t="s">
        <v>33</v>
      </c>
      <c r="C48" s="45">
        <f>'вересень 2025'!Y48</f>
        <v>5505207.2799999993</v>
      </c>
      <c r="D48">
        <v>492713.22</v>
      </c>
      <c r="E48">
        <v>105356.64</v>
      </c>
      <c r="F48">
        <v>5960</v>
      </c>
      <c r="G48" s="44"/>
      <c r="H48" s="44">
        <v>50495.46</v>
      </c>
      <c r="I48" s="44">
        <v>106868.54</v>
      </c>
      <c r="J48" s="12">
        <v>1040</v>
      </c>
      <c r="K48" s="44"/>
      <c r="L48" s="44"/>
      <c r="M48">
        <v>1262.4000000000001</v>
      </c>
      <c r="N48">
        <v>16046.6</v>
      </c>
      <c r="O48" s="97">
        <v>3867.71</v>
      </c>
      <c r="P48" s="44"/>
      <c r="Q48" s="44"/>
      <c r="R48" s="44"/>
      <c r="S48" s="44"/>
      <c r="T48" s="44"/>
      <c r="U48" s="44"/>
      <c r="V48" s="44"/>
      <c r="W48" s="44">
        <f t="shared" si="4"/>
        <v>783610.57</v>
      </c>
      <c r="X48" s="44"/>
      <c r="Y48" s="44">
        <f t="shared" si="5"/>
        <v>6288817.8499999996</v>
      </c>
    </row>
    <row r="49" spans="1:25" x14ac:dyDescent="0.3">
      <c r="A49">
        <v>18</v>
      </c>
      <c r="B49" t="s">
        <v>34</v>
      </c>
      <c r="C49" s="45">
        <f>'вересень 2025'!Y49</f>
        <v>4293407.54</v>
      </c>
      <c r="D49">
        <v>393311.4</v>
      </c>
      <c r="E49">
        <v>86528.54</v>
      </c>
      <c r="F49" s="44"/>
      <c r="G49" s="44"/>
      <c r="H49" s="44"/>
      <c r="I49" s="44"/>
      <c r="J49" s="12">
        <v>4273</v>
      </c>
      <c r="K49" s="44"/>
      <c r="L49" s="44"/>
      <c r="M49">
        <v>118.35</v>
      </c>
      <c r="N49">
        <v>647.21</v>
      </c>
      <c r="O49" s="44"/>
      <c r="P49" s="44"/>
      <c r="Q49" s="44"/>
      <c r="R49" s="44"/>
      <c r="S49" s="44"/>
      <c r="T49" s="44"/>
      <c r="U49" s="44"/>
      <c r="V49" s="44"/>
      <c r="W49" s="44">
        <f t="shared" si="4"/>
        <v>484878.5</v>
      </c>
      <c r="X49" s="44"/>
      <c r="Y49" s="44">
        <f t="shared" si="5"/>
        <v>4778286.04</v>
      </c>
    </row>
    <row r="50" spans="1:25" ht="14.4" x14ac:dyDescent="0.3">
      <c r="A50" s="2"/>
      <c r="B50" s="3" t="s">
        <v>35</v>
      </c>
      <c r="C50" s="47">
        <f>SUM(C32:C49)</f>
        <v>186538127.56999999</v>
      </c>
      <c r="D50" s="47">
        <f t="shared" ref="D50:V50" si="6">SUM(D32:D49)</f>
        <v>15221112.460000001</v>
      </c>
      <c r="E50" s="47">
        <f t="shared" si="6"/>
        <v>3323581.4200000004</v>
      </c>
      <c r="F50" s="47">
        <f t="shared" si="6"/>
        <v>280521.84000000003</v>
      </c>
      <c r="G50" s="47">
        <f t="shared" si="6"/>
        <v>0</v>
      </c>
      <c r="H50" s="47">
        <f t="shared" si="6"/>
        <v>1483420.3099999998</v>
      </c>
      <c r="I50" s="47">
        <f t="shared" si="6"/>
        <v>1571119.2299999997</v>
      </c>
      <c r="J50" s="47">
        <f t="shared" si="6"/>
        <v>1084710.1200000001</v>
      </c>
      <c r="K50" s="47">
        <f t="shared" si="6"/>
        <v>8882.9599999999991</v>
      </c>
      <c r="L50" s="47">
        <f t="shared" si="6"/>
        <v>0</v>
      </c>
      <c r="M50" s="47">
        <f t="shared" si="6"/>
        <v>78083.940000000017</v>
      </c>
      <c r="N50" s="47">
        <f t="shared" si="6"/>
        <v>335611.96</v>
      </c>
      <c r="O50" s="47">
        <f t="shared" si="6"/>
        <v>53484.6</v>
      </c>
      <c r="P50" s="47">
        <f t="shared" si="6"/>
        <v>84066.35</v>
      </c>
      <c r="Q50" s="47">
        <f t="shared" si="6"/>
        <v>0</v>
      </c>
      <c r="R50" s="47">
        <f t="shared" si="6"/>
        <v>0</v>
      </c>
      <c r="S50" s="47">
        <f t="shared" si="6"/>
        <v>0</v>
      </c>
      <c r="T50" s="47">
        <f t="shared" si="6"/>
        <v>1887324</v>
      </c>
      <c r="U50" s="47">
        <f t="shared" si="6"/>
        <v>960000</v>
      </c>
      <c r="V50" s="47">
        <f t="shared" si="6"/>
        <v>80330</v>
      </c>
      <c r="W50" s="48">
        <f>SUM(W32:W49)</f>
        <v>26452249.189999998</v>
      </c>
      <c r="X50" s="48"/>
      <c r="Y50" s="48">
        <f t="shared" ref="Y50" si="7">SUM(Y32:Y49)</f>
        <v>212990376.75999999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>
        <f>'вересень 2025'!Y52</f>
        <v>3113984.62</v>
      </c>
      <c r="D52">
        <v>233915.67</v>
      </c>
      <c r="E52">
        <v>52939.9</v>
      </c>
      <c r="F52">
        <v>5963</v>
      </c>
      <c r="G52" s="44"/>
      <c r="H52" s="44"/>
      <c r="I52" s="44"/>
      <c r="J52" s="12">
        <v>855</v>
      </c>
      <c r="K52" s="44"/>
      <c r="L52" s="44"/>
      <c r="M52">
        <v>112.46</v>
      </c>
      <c r="N52">
        <v>647.20000000000005</v>
      </c>
      <c r="O52" s="44"/>
      <c r="P52" s="44"/>
      <c r="Q52" s="44"/>
      <c r="R52" s="44"/>
      <c r="S52" s="44"/>
      <c r="T52" s="44"/>
      <c r="U52" s="44"/>
      <c r="V52" s="44"/>
      <c r="W52" s="44">
        <f>SUM(D52:V52)</f>
        <v>294433.23000000004</v>
      </c>
      <c r="X52" s="44"/>
      <c r="Y52" s="44">
        <f>C52+W52</f>
        <v>3408417.85</v>
      </c>
    </row>
    <row r="53" spans="1:25" x14ac:dyDescent="0.3">
      <c r="A53">
        <v>2</v>
      </c>
      <c r="B53" t="s">
        <v>38</v>
      </c>
      <c r="C53" s="45">
        <f>'вересень 2025'!Y53</f>
        <v>2339060.1099999994</v>
      </c>
      <c r="D53">
        <v>165306.59</v>
      </c>
      <c r="E53">
        <v>36101.42</v>
      </c>
      <c r="F53" s="44"/>
      <c r="G53" s="44"/>
      <c r="H53" s="44"/>
      <c r="I53" s="44"/>
      <c r="J53" s="12">
        <v>842.6</v>
      </c>
      <c r="K53" s="44"/>
      <c r="L53" s="44"/>
      <c r="M53">
        <v>281.14999999999998</v>
      </c>
      <c r="N53">
        <v>2773.77</v>
      </c>
      <c r="O53" s="44"/>
      <c r="P53">
        <v>57.08</v>
      </c>
      <c r="Q53" s="44"/>
      <c r="R53" s="44"/>
      <c r="S53" s="44"/>
      <c r="T53" s="44"/>
      <c r="U53" s="44"/>
      <c r="V53" s="44"/>
      <c r="W53" s="44">
        <f t="shared" ref="W53:W54" si="8">SUM(D53:V53)</f>
        <v>205362.61</v>
      </c>
      <c r="X53" s="44"/>
      <c r="Y53" s="44">
        <f t="shared" ref="Y53:Y54" si="9">C53+W53</f>
        <v>2544422.7199999993</v>
      </c>
    </row>
    <row r="54" spans="1:25" ht="14.4" x14ac:dyDescent="0.3">
      <c r="A54">
        <v>3</v>
      </c>
      <c r="B54" t="s">
        <v>39</v>
      </c>
      <c r="C54" s="45">
        <f>'вересень 2025'!Y54</f>
        <v>1893709.1600000001</v>
      </c>
      <c r="D54" s="94">
        <v>183877.75</v>
      </c>
      <c r="E54" s="94">
        <v>39587.480000000003</v>
      </c>
      <c r="F54" s="44"/>
      <c r="G54" s="44"/>
      <c r="H54" s="44"/>
      <c r="I54" s="44"/>
      <c r="J54" s="98">
        <v>893</v>
      </c>
      <c r="K54" s="44"/>
      <c r="L54" s="44"/>
      <c r="M54" s="44"/>
      <c r="N54">
        <v>832.13</v>
      </c>
      <c r="O54" s="44"/>
      <c r="P54" s="44"/>
      <c r="Q54" s="44"/>
      <c r="R54" s="44"/>
      <c r="S54" s="44"/>
      <c r="T54" s="44"/>
      <c r="U54" s="44"/>
      <c r="V54" s="44"/>
      <c r="W54" s="44">
        <f t="shared" si="8"/>
        <v>225190.36000000002</v>
      </c>
      <c r="X54" s="44"/>
      <c r="Y54" s="44">
        <f t="shared" si="9"/>
        <v>2118899.52</v>
      </c>
    </row>
    <row r="55" spans="1:25" ht="14.4" x14ac:dyDescent="0.3">
      <c r="A55" s="2"/>
      <c r="B55" s="3" t="s">
        <v>40</v>
      </c>
      <c r="C55" s="47">
        <f>SUM(C52:C54)</f>
        <v>7346753.8899999997</v>
      </c>
      <c r="D55" s="47">
        <f t="shared" ref="D55:V55" si="10">SUM(D52:D54)</f>
        <v>583100.01</v>
      </c>
      <c r="E55" s="47">
        <f t="shared" si="10"/>
        <v>128628.80000000002</v>
      </c>
      <c r="F55" s="47">
        <f t="shared" si="10"/>
        <v>5963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2590.6</v>
      </c>
      <c r="K55" s="47">
        <f t="shared" si="10"/>
        <v>0</v>
      </c>
      <c r="L55" s="47">
        <f t="shared" si="10"/>
        <v>0</v>
      </c>
      <c r="M55" s="47">
        <f t="shared" si="10"/>
        <v>393.60999999999996</v>
      </c>
      <c r="N55" s="47">
        <f t="shared" si="10"/>
        <v>4253.1000000000004</v>
      </c>
      <c r="O55" s="47">
        <f t="shared" si="10"/>
        <v>0</v>
      </c>
      <c r="P55" s="47">
        <f t="shared" si="10"/>
        <v>57.08</v>
      </c>
      <c r="Q55" s="47">
        <f t="shared" si="10"/>
        <v>0</v>
      </c>
      <c r="R55" s="47">
        <f t="shared" si="10"/>
        <v>0</v>
      </c>
      <c r="S55" s="47">
        <f t="shared" si="10"/>
        <v>0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724986.20000000007</v>
      </c>
      <c r="X55" s="48"/>
      <c r="Y55" s="48">
        <f t="shared" ref="Y55" si="11">SUM(Y52:Y54)</f>
        <v>8071740.0899999999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>
        <f>'вересень 2025'!Y57</f>
        <v>1226147.69</v>
      </c>
      <c r="D57" s="95">
        <v>111180.5</v>
      </c>
      <c r="E57" s="95">
        <v>26024.86</v>
      </c>
      <c r="F57" s="48"/>
      <c r="G57" s="48"/>
      <c r="H57" s="48"/>
      <c r="I57" s="48"/>
      <c r="J57" s="95">
        <v>607</v>
      </c>
      <c r="K57" s="48">
        <v>300</v>
      </c>
      <c r="L57" s="48"/>
      <c r="M57" s="95">
        <v>333.46</v>
      </c>
      <c r="N57" s="95">
        <v>1201.96</v>
      </c>
      <c r="O57" s="48"/>
      <c r="P57" s="48"/>
      <c r="Q57" s="48"/>
      <c r="R57" s="48"/>
      <c r="S57" s="48"/>
      <c r="T57" s="48"/>
      <c r="U57" s="48"/>
      <c r="V57" s="48"/>
      <c r="W57" s="48">
        <f>SUM(D57:V57)</f>
        <v>139647.77999999997</v>
      </c>
      <c r="X57" s="48"/>
      <c r="Y57" s="48">
        <f>C57+W57</f>
        <v>1365795.47</v>
      </c>
    </row>
    <row r="58" spans="1:25" x14ac:dyDescent="0.3">
      <c r="B58" s="5"/>
      <c r="C58" s="52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>
        <f>'вересень 2025'!Y59</f>
        <v>5294384.9100000011</v>
      </c>
      <c r="D59" s="22">
        <v>338344.59</v>
      </c>
      <c r="E59" s="22">
        <v>71492.42</v>
      </c>
      <c r="F59" s="48"/>
      <c r="G59" s="48"/>
      <c r="H59" s="48"/>
      <c r="I59" s="48"/>
      <c r="J59" s="99">
        <v>828.8</v>
      </c>
      <c r="K59" s="48">
        <v>10500</v>
      </c>
      <c r="L59" s="48"/>
      <c r="M59" s="95">
        <v>3708.16</v>
      </c>
      <c r="N59" s="95">
        <v>17234.32</v>
      </c>
      <c r="O59" s="48"/>
      <c r="P59" s="48"/>
      <c r="Q59" s="48"/>
      <c r="R59" s="48"/>
      <c r="S59" s="48"/>
      <c r="T59" s="48"/>
      <c r="U59" s="48"/>
      <c r="V59" s="48"/>
      <c r="W59" s="48">
        <f t="shared" ref="W59:W61" si="12">SUM(D59:V59)</f>
        <v>442108.29</v>
      </c>
      <c r="X59" s="48"/>
      <c r="Y59" s="48">
        <f t="shared" ref="Y59:Y61" si="13">C59+W59</f>
        <v>5736493.2000000011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>
        <f>'вересень 2025'!Y61</f>
        <v>1550179.3899999997</v>
      </c>
      <c r="D61" s="95">
        <v>142183.35</v>
      </c>
      <c r="E61" s="95">
        <v>32681.49</v>
      </c>
      <c r="F61" s="48"/>
      <c r="G61" s="48"/>
      <c r="H61" s="48"/>
      <c r="I61" s="48"/>
      <c r="J61" s="48"/>
      <c r="K61" s="48"/>
      <c r="L61" s="51"/>
      <c r="M61" s="48"/>
      <c r="N61" s="95">
        <v>924.59</v>
      </c>
      <c r="O61" s="48"/>
      <c r="P61" s="48"/>
      <c r="Q61" s="48"/>
      <c r="R61" s="48"/>
      <c r="S61" s="48"/>
      <c r="T61" s="48"/>
      <c r="U61" s="48"/>
      <c r="V61" s="48"/>
      <c r="W61" s="48">
        <f t="shared" si="12"/>
        <v>175789.43</v>
      </c>
      <c r="X61" s="48"/>
      <c r="Y61" s="48">
        <f t="shared" si="13"/>
        <v>1725968.8199999996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55</v>
      </c>
      <c r="C63" s="53" t="s">
        <v>57</v>
      </c>
      <c r="D63" s="54">
        <f>D30+D50+D55+D57+D59+D61</f>
        <v>23080548.800000004</v>
      </c>
      <c r="E63" s="54">
        <f t="shared" ref="E63:W63" si="14">E30+E50+E55+E57+E59+E61</f>
        <v>5073412.0100000007</v>
      </c>
      <c r="F63" s="54">
        <f t="shared" si="14"/>
        <v>435073.27999999997</v>
      </c>
      <c r="G63" s="54">
        <f t="shared" si="14"/>
        <v>0</v>
      </c>
      <c r="H63" s="54">
        <f t="shared" si="14"/>
        <v>2895107.6999999997</v>
      </c>
      <c r="I63" s="54">
        <f t="shared" si="14"/>
        <v>1571119.2299999997</v>
      </c>
      <c r="J63" s="54">
        <f t="shared" si="14"/>
        <v>1507709.3000000003</v>
      </c>
      <c r="K63" s="54">
        <f t="shared" si="14"/>
        <v>19682.96</v>
      </c>
      <c r="L63" s="54">
        <f t="shared" si="14"/>
        <v>0</v>
      </c>
      <c r="M63" s="54">
        <f t="shared" si="14"/>
        <v>175915.77</v>
      </c>
      <c r="N63" s="54">
        <f t="shared" si="14"/>
        <v>824227.71999999974</v>
      </c>
      <c r="O63" s="54">
        <f t="shared" si="14"/>
        <v>77513.81</v>
      </c>
      <c r="P63" s="54">
        <f t="shared" si="14"/>
        <v>124387.97000000002</v>
      </c>
      <c r="Q63" s="54">
        <f t="shared" si="14"/>
        <v>0</v>
      </c>
      <c r="R63" s="54">
        <f t="shared" si="14"/>
        <v>0</v>
      </c>
      <c r="S63" s="54">
        <f t="shared" si="14"/>
        <v>0</v>
      </c>
      <c r="T63" s="54">
        <f t="shared" si="14"/>
        <v>1887324</v>
      </c>
      <c r="U63" s="54">
        <f t="shared" si="14"/>
        <v>960000</v>
      </c>
      <c r="V63" s="54">
        <f t="shared" si="14"/>
        <v>756570</v>
      </c>
      <c r="W63" s="54">
        <f t="shared" si="14"/>
        <v>39388592.549999997</v>
      </c>
      <c r="X63" s="54"/>
      <c r="Y63" s="55" t="s">
        <v>57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56</v>
      </c>
      <c r="C65" s="56">
        <f>C30+C50+C55+C57+C59+C61</f>
        <v>298739466.37</v>
      </c>
      <c r="D65" s="57">
        <f>D8+D63</f>
        <v>23080548.800000004</v>
      </c>
      <c r="E65" s="57">
        <f t="shared" ref="E65:V65" si="15">E8+E63</f>
        <v>5073412.0100000007</v>
      </c>
      <c r="F65" s="57">
        <f t="shared" si="15"/>
        <v>435073.27999999997</v>
      </c>
      <c r="G65" s="57">
        <f t="shared" si="15"/>
        <v>0</v>
      </c>
      <c r="H65" s="57">
        <f t="shared" si="15"/>
        <v>2895107.6999999997</v>
      </c>
      <c r="I65" s="57">
        <f t="shared" si="15"/>
        <v>1571119.2299999997</v>
      </c>
      <c r="J65" s="57">
        <f t="shared" si="15"/>
        <v>1507709.3000000003</v>
      </c>
      <c r="K65" s="57">
        <f t="shared" si="15"/>
        <v>19682.96</v>
      </c>
      <c r="L65" s="57">
        <f t="shared" si="15"/>
        <v>0</v>
      </c>
      <c r="M65" s="57">
        <f t="shared" si="15"/>
        <v>175915.77</v>
      </c>
      <c r="N65" s="57">
        <f t="shared" si="15"/>
        <v>824227.71999999974</v>
      </c>
      <c r="O65" s="57">
        <f t="shared" si="15"/>
        <v>77513.81</v>
      </c>
      <c r="P65" s="57">
        <f t="shared" si="15"/>
        <v>124387.97000000002</v>
      </c>
      <c r="Q65" s="57">
        <f t="shared" si="15"/>
        <v>0</v>
      </c>
      <c r="R65" s="57">
        <f t="shared" si="15"/>
        <v>0</v>
      </c>
      <c r="S65" s="57">
        <f t="shared" si="15"/>
        <v>0</v>
      </c>
      <c r="T65" s="57">
        <f t="shared" si="15"/>
        <v>1887324</v>
      </c>
      <c r="U65" s="57">
        <f t="shared" si="15"/>
        <v>960000</v>
      </c>
      <c r="V65" s="57">
        <f t="shared" si="15"/>
        <v>756570</v>
      </c>
      <c r="W65" s="58" t="s">
        <v>57</v>
      </c>
      <c r="X65" s="57"/>
      <c r="Y65" s="57">
        <f>Y30+Y50+Y55+Y57+Y59+Y61</f>
        <v>338128058.91999996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62</v>
      </c>
      <c r="C67" s="64">
        <f>'вересень 2025'!Y67</f>
        <v>60030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>
        <v>1810</v>
      </c>
      <c r="R67" s="48"/>
      <c r="S67" s="48"/>
      <c r="T67" s="48"/>
      <c r="U67" s="48"/>
      <c r="V67" s="48"/>
      <c r="W67" s="48">
        <f>SUM(D67:V67)</f>
        <v>1810</v>
      </c>
      <c r="X67" s="48"/>
      <c r="Y67" s="48">
        <f>C67+W67</f>
        <v>61840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M69" s="93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4.4" x14ac:dyDescent="0.3">
      <c r="A70" s="16"/>
      <c r="B70" s="19"/>
      <c r="C70" s="45"/>
      <c r="D70" s="44"/>
      <c r="E70" s="44"/>
      <c r="F70" s="44"/>
      <c r="G70" s="44"/>
      <c r="H70" s="44"/>
      <c r="I70" s="44"/>
      <c r="J70" s="44"/>
      <c r="K70" s="44"/>
      <c r="L70" s="44"/>
      <c r="M70" s="44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94"/>
      <c r="E73" s="94"/>
      <c r="F73" s="44"/>
      <c r="G73" s="44"/>
      <c r="H73" s="44"/>
      <c r="I73" s="44"/>
      <c r="J73" s="98"/>
      <c r="K73" s="44"/>
      <c r="L73" s="49"/>
      <c r="N73" s="94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ht="14.4" x14ac:dyDescent="0.3">
      <c r="A74" s="17"/>
      <c r="B74" s="20"/>
      <c r="C74" s="45"/>
      <c r="F74" s="44"/>
      <c r="G74" s="44"/>
      <c r="H74" s="44"/>
      <c r="I74" s="44"/>
      <c r="J74" s="12"/>
      <c r="K74" s="44"/>
      <c r="L74" s="44"/>
      <c r="N74" s="94"/>
      <c r="O74" s="44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22"/>
      <c r="E77" s="22"/>
      <c r="F77" s="48"/>
      <c r="G77" s="48"/>
      <c r="H77" s="48"/>
      <c r="I77" s="48"/>
      <c r="J77" s="95"/>
      <c r="K77" s="48"/>
      <c r="L77" s="48"/>
      <c r="M77" s="95"/>
      <c r="N77" s="95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4" activePane="bottomRight" state="frozen"/>
      <selection pane="topRight" activeCell="C1" sqref="C1"/>
      <selection pane="bottomLeft" activeCell="A9" sqref="A9"/>
      <selection pane="bottomRight" activeCell="A69" sqref="A69:XFD81"/>
    </sheetView>
  </sheetViews>
  <sheetFormatPr defaultRowHeight="13.8" x14ac:dyDescent="0.3"/>
  <cols>
    <col min="1" max="1" width="3.6640625" customWidth="1"/>
    <col min="2" max="2" width="36.44140625" customWidth="1"/>
    <col min="3" max="3" width="15.88671875" style="12" customWidth="1"/>
    <col min="4" max="4" width="16.77734375" customWidth="1"/>
    <col min="5" max="5" width="13.77734375" customWidth="1"/>
    <col min="6" max="6" width="12.77734375" customWidth="1"/>
    <col min="7" max="7" width="14.21875" customWidth="1"/>
    <col min="8" max="8" width="13.77734375" customWidth="1"/>
    <col min="9" max="9" width="14.33203125" customWidth="1"/>
    <col min="10" max="10" width="14.5546875" customWidth="1"/>
    <col min="11" max="11" width="12.5546875" customWidth="1"/>
    <col min="12" max="13" width="15.441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10" bestFit="1" customWidth="1"/>
    <col min="20" max="20" width="13.21875" customWidth="1"/>
    <col min="21" max="21" width="11.21875" customWidth="1"/>
    <col min="22" max="22" width="11.44140625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74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87" customHeight="1" x14ac:dyDescent="0.3">
      <c r="D6" s="32" t="s">
        <v>92</v>
      </c>
      <c r="E6" s="32" t="s">
        <v>93</v>
      </c>
      <c r="F6" s="32" t="s">
        <v>100</v>
      </c>
      <c r="G6" s="32" t="s">
        <v>95</v>
      </c>
      <c r="H6" s="32" t="s">
        <v>79</v>
      </c>
      <c r="I6" s="32" t="s">
        <v>80</v>
      </c>
      <c r="J6" s="32" t="s">
        <v>81</v>
      </c>
      <c r="K6" s="32" t="s">
        <v>96</v>
      </c>
      <c r="L6" s="32" t="s">
        <v>83</v>
      </c>
      <c r="M6" s="32" t="s">
        <v>84</v>
      </c>
      <c r="N6" s="32" t="s">
        <v>85</v>
      </c>
      <c r="O6" s="32" t="s">
        <v>86</v>
      </c>
      <c r="P6" s="32" t="s">
        <v>91</v>
      </c>
      <c r="Q6" s="32" t="s">
        <v>88</v>
      </c>
      <c r="R6" s="32" t="s">
        <v>89</v>
      </c>
      <c r="S6" s="32" t="s">
        <v>97</v>
      </c>
      <c r="T6" s="32" t="s">
        <v>102</v>
      </c>
      <c r="U6" s="32" t="s">
        <v>103</v>
      </c>
      <c r="V6" s="32" t="s">
        <v>104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T7">
        <v>3110</v>
      </c>
      <c r="U7">
        <v>3122</v>
      </c>
      <c r="V7">
        <v>3132</v>
      </c>
      <c r="W7" s="26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0">
        <f>D8+E8+F8+G8+H8+I8+J8+K8+L8+M8+N8+O8+P8+Q8+R8+S8+T8+U8+V8</f>
        <v>0</v>
      </c>
      <c r="D8" s="41">
        <f>'жовтень 2025'!D81</f>
        <v>0</v>
      </c>
      <c r="E8" s="41">
        <f>'жовтень 2025'!E81</f>
        <v>0</v>
      </c>
      <c r="F8" s="41">
        <f>'жовтень 2025'!F81</f>
        <v>0</v>
      </c>
      <c r="G8" s="41">
        <f>'жовтень 2025'!G81</f>
        <v>0</v>
      </c>
      <c r="H8" s="41">
        <f>'жовтень 2025'!H81</f>
        <v>0</v>
      </c>
      <c r="I8" s="41">
        <f>'жовтень 2025'!I81</f>
        <v>0</v>
      </c>
      <c r="J8" s="41">
        <f>'жовтень 2025'!J81</f>
        <v>0</v>
      </c>
      <c r="K8" s="41">
        <f>'жовтень 2025'!K81</f>
        <v>0</v>
      </c>
      <c r="L8" s="41">
        <f>'жовтень 2025'!L81</f>
        <v>0</v>
      </c>
      <c r="M8" s="41">
        <f>'жовтень 2025'!M81</f>
        <v>0</v>
      </c>
      <c r="N8" s="41">
        <f>'жовтень 2025'!N81</f>
        <v>0</v>
      </c>
      <c r="O8" s="41">
        <f>'жовтень 2025'!O81</f>
        <v>0</v>
      </c>
      <c r="P8" s="41">
        <f>'жовтень 2025'!P81</f>
        <v>0</v>
      </c>
      <c r="Q8" s="41">
        <f>'жовтень 2025'!Q81</f>
        <v>0</v>
      </c>
      <c r="R8" s="41">
        <f>'жовтень 2025'!R81</f>
        <v>0</v>
      </c>
      <c r="S8" s="41">
        <f>'жовтень 2025'!S81</f>
        <v>0</v>
      </c>
      <c r="T8" s="41">
        <f>'жовтень 2025'!T81</f>
        <v>0</v>
      </c>
      <c r="U8" s="41">
        <f>'жовтень 2025'!U81</f>
        <v>0</v>
      </c>
      <c r="V8" s="41">
        <f>'жовтень 2025'!V81</f>
        <v>0</v>
      </c>
      <c r="W8" s="42" t="s">
        <v>57</v>
      </c>
      <c r="X8" s="41"/>
      <c r="Y8" s="42" t="s">
        <v>57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>
        <f>'жовтень 2025'!Y10</f>
        <v>8097783.7800000003</v>
      </c>
      <c r="D10" s="100">
        <v>396091.33</v>
      </c>
      <c r="E10" s="100">
        <v>90731.89</v>
      </c>
      <c r="F10" s="44"/>
      <c r="G10" s="44"/>
      <c r="H10">
        <v>285934.65000000002</v>
      </c>
      <c r="I10" s="44"/>
      <c r="J10" s="12">
        <v>707.37</v>
      </c>
      <c r="K10" s="44"/>
      <c r="L10">
        <v>264986.26</v>
      </c>
      <c r="M10">
        <v>7392.8</v>
      </c>
      <c r="N10">
        <v>55545.78</v>
      </c>
      <c r="O10" s="44"/>
      <c r="P10" s="97">
        <v>4620.21</v>
      </c>
      <c r="Q10" s="44"/>
      <c r="R10" s="44"/>
      <c r="S10" s="44"/>
      <c r="T10" s="44"/>
      <c r="U10" s="44"/>
      <c r="V10" s="44"/>
      <c r="W10" s="44">
        <f>SUM(D10:V10)</f>
        <v>1106010.29</v>
      </c>
      <c r="X10" s="44"/>
      <c r="Y10" s="44">
        <f>W10+C10</f>
        <v>9203794.0700000003</v>
      </c>
    </row>
    <row r="11" spans="1:25" x14ac:dyDescent="0.3">
      <c r="A11">
        <v>2</v>
      </c>
      <c r="B11" t="s">
        <v>2</v>
      </c>
      <c r="C11" s="45">
        <f>'жовтень 2025'!Y11</f>
        <v>7525364.7599999988</v>
      </c>
      <c r="D11" s="100">
        <v>450361.17</v>
      </c>
      <c r="E11" s="100">
        <v>103161.8</v>
      </c>
      <c r="F11" s="44"/>
      <c r="G11" s="44"/>
      <c r="H11">
        <v>223727.45</v>
      </c>
      <c r="I11" s="44"/>
      <c r="J11" s="12">
        <v>1107.3699999999999</v>
      </c>
      <c r="K11" s="44"/>
      <c r="L11">
        <v>174041.77</v>
      </c>
      <c r="M11">
        <v>5637.01</v>
      </c>
      <c r="N11">
        <v>75787.039999999994</v>
      </c>
      <c r="O11" s="44"/>
      <c r="P11" s="97">
        <v>4620.21</v>
      </c>
      <c r="Q11" s="44"/>
      <c r="R11" s="44"/>
      <c r="S11" s="44"/>
      <c r="T11" s="44"/>
      <c r="U11" s="44"/>
      <c r="V11" s="44"/>
      <c r="W11" s="44">
        <f t="shared" ref="W11:W29" si="0">SUM(D11:V11)</f>
        <v>1038443.82</v>
      </c>
      <c r="X11" s="44"/>
      <c r="Y11" s="44">
        <f t="shared" ref="Y11:Y29" si="1">W11+C11</f>
        <v>8563808.5799999982</v>
      </c>
    </row>
    <row r="12" spans="1:25" x14ac:dyDescent="0.3">
      <c r="A12">
        <v>3</v>
      </c>
      <c r="B12" t="s">
        <v>3</v>
      </c>
      <c r="C12" s="45">
        <f>'жовтень 2025'!Y12</f>
        <v>4457204.84</v>
      </c>
      <c r="D12" s="100">
        <v>233390.68</v>
      </c>
      <c r="E12" s="100">
        <v>53252.94</v>
      </c>
      <c r="F12">
        <v>30478.81</v>
      </c>
      <c r="G12" s="44"/>
      <c r="H12">
        <v>174719.44</v>
      </c>
      <c r="I12" s="44"/>
      <c r="J12" s="12">
        <v>8514.35</v>
      </c>
      <c r="K12" s="44"/>
      <c r="M12">
        <v>2811.5</v>
      </c>
      <c r="N12">
        <v>56489.26</v>
      </c>
      <c r="O12" s="12">
        <v>2697.23</v>
      </c>
      <c r="P12" s="97">
        <v>445.68</v>
      </c>
      <c r="Q12" s="44"/>
      <c r="R12" s="44"/>
      <c r="S12" s="44"/>
      <c r="T12" s="44"/>
      <c r="U12" s="44"/>
      <c r="V12" s="44"/>
      <c r="W12" s="44">
        <f t="shared" si="0"/>
        <v>562799.89</v>
      </c>
      <c r="X12" s="44"/>
      <c r="Y12" s="44">
        <f t="shared" si="1"/>
        <v>5020004.7299999995</v>
      </c>
    </row>
    <row r="13" spans="1:25" x14ac:dyDescent="0.3">
      <c r="A13">
        <v>4</v>
      </c>
      <c r="B13" t="s">
        <v>4</v>
      </c>
      <c r="C13" s="45">
        <f>'жовтень 2025'!Y13</f>
        <v>0</v>
      </c>
      <c r="D13" s="100"/>
      <c r="E13" s="100"/>
      <c r="G13" s="44"/>
      <c r="I13" s="44"/>
      <c r="J13" s="12"/>
      <c r="K13" s="44"/>
      <c r="O13" s="12"/>
      <c r="P13" s="97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>
        <f t="shared" si="1"/>
        <v>0</v>
      </c>
    </row>
    <row r="14" spans="1:25" x14ac:dyDescent="0.3">
      <c r="A14">
        <v>5</v>
      </c>
      <c r="B14" t="s">
        <v>5</v>
      </c>
      <c r="C14" s="45">
        <f>'жовтень 2025'!Y14</f>
        <v>8595841.9299999997</v>
      </c>
      <c r="D14" s="100">
        <v>480618.44</v>
      </c>
      <c r="E14" s="100">
        <v>104813.34</v>
      </c>
      <c r="F14">
        <v>25800</v>
      </c>
      <c r="G14" s="44"/>
      <c r="H14">
        <v>212421.48</v>
      </c>
      <c r="I14" s="44"/>
      <c r="J14" s="12">
        <v>707.37</v>
      </c>
      <c r="K14" s="44"/>
      <c r="L14">
        <v>384793.48</v>
      </c>
      <c r="M14">
        <v>6930.75</v>
      </c>
      <c r="N14">
        <v>49211.58</v>
      </c>
      <c r="O14" s="12"/>
      <c r="P14" s="97">
        <v>884.23</v>
      </c>
      <c r="Q14" s="44"/>
      <c r="R14" s="44"/>
      <c r="S14" s="44"/>
      <c r="T14" s="44"/>
      <c r="U14" s="44"/>
      <c r="V14" s="44"/>
      <c r="W14" s="44">
        <f t="shared" si="0"/>
        <v>1266180.67</v>
      </c>
      <c r="X14" s="44"/>
      <c r="Y14" s="44">
        <f t="shared" si="1"/>
        <v>9862022.5999999996</v>
      </c>
    </row>
    <row r="15" spans="1:25" x14ac:dyDescent="0.3">
      <c r="A15">
        <v>6</v>
      </c>
      <c r="B15" t="s">
        <v>6</v>
      </c>
      <c r="C15" s="45">
        <f>'жовтень 2025'!Y15</f>
        <v>7207622.7799999993</v>
      </c>
      <c r="D15" s="100">
        <v>344109.27</v>
      </c>
      <c r="E15" s="100">
        <v>72676.160000000003</v>
      </c>
      <c r="F15">
        <v>28175</v>
      </c>
      <c r="G15" s="44"/>
      <c r="H15">
        <v>275901.36</v>
      </c>
      <c r="I15" s="44"/>
      <c r="J15" s="12">
        <v>17948.37</v>
      </c>
      <c r="K15" s="44"/>
      <c r="L15">
        <v>350515.11</v>
      </c>
      <c r="M15">
        <v>6006.65</v>
      </c>
      <c r="N15">
        <v>47433.19</v>
      </c>
      <c r="O15" s="12"/>
      <c r="P15" s="97">
        <v>891.36</v>
      </c>
      <c r="Q15" s="44"/>
      <c r="R15" s="44"/>
      <c r="S15" s="44"/>
      <c r="T15" s="44"/>
      <c r="U15" s="44"/>
      <c r="V15" s="44"/>
      <c r="W15" s="44">
        <f t="shared" si="0"/>
        <v>1143656.47</v>
      </c>
      <c r="X15" s="44"/>
      <c r="Y15" s="44">
        <f t="shared" si="1"/>
        <v>8351279.2499999991</v>
      </c>
    </row>
    <row r="16" spans="1:25" x14ac:dyDescent="0.3">
      <c r="A16">
        <v>7</v>
      </c>
      <c r="B16" t="s">
        <v>7</v>
      </c>
      <c r="C16" s="45">
        <f>'жовтень 2025'!Y16</f>
        <v>9694925.1899999995</v>
      </c>
      <c r="D16" s="100">
        <v>577314.37</v>
      </c>
      <c r="E16" s="100">
        <v>129129.60000000001</v>
      </c>
      <c r="F16">
        <v>33344</v>
      </c>
      <c r="G16" s="44"/>
      <c r="H16">
        <v>365434.55</v>
      </c>
      <c r="I16" s="44"/>
      <c r="J16" s="12">
        <v>707.37</v>
      </c>
      <c r="K16" s="44"/>
      <c r="L16">
        <v>417459.27</v>
      </c>
      <c r="M16">
        <v>8316.9</v>
      </c>
      <c r="N16">
        <v>115914.88</v>
      </c>
      <c r="O16" s="12"/>
      <c r="P16" s="97">
        <v>4869.2</v>
      </c>
      <c r="Q16" s="44"/>
      <c r="R16" s="44"/>
      <c r="S16" s="44"/>
      <c r="T16" s="44"/>
      <c r="U16" s="44"/>
      <c r="V16" s="44"/>
      <c r="W16" s="44">
        <f t="shared" si="0"/>
        <v>1652490.14</v>
      </c>
      <c r="X16" s="44"/>
      <c r="Y16" s="44">
        <f t="shared" si="1"/>
        <v>11347415.33</v>
      </c>
    </row>
    <row r="17" spans="1:25" x14ac:dyDescent="0.3">
      <c r="A17">
        <v>8</v>
      </c>
      <c r="B17" t="s">
        <v>8</v>
      </c>
      <c r="C17" s="45">
        <f>'жовтень 2025'!Y17</f>
        <v>5881278.4500000002</v>
      </c>
      <c r="D17" s="100">
        <v>404450.16</v>
      </c>
      <c r="E17" s="100">
        <v>89611.36</v>
      </c>
      <c r="G17" s="44"/>
      <c r="H17">
        <v>153039.06</v>
      </c>
      <c r="I17" s="44"/>
      <c r="J17" s="12">
        <v>13686.74</v>
      </c>
      <c r="K17" s="44"/>
      <c r="M17">
        <v>3654.95</v>
      </c>
      <c r="N17">
        <v>72975.94</v>
      </c>
      <c r="O17" s="12">
        <v>3767.06</v>
      </c>
      <c r="P17" s="97"/>
      <c r="Q17" s="44"/>
      <c r="R17" s="44"/>
      <c r="S17" s="44"/>
      <c r="T17" s="44"/>
      <c r="U17" s="44"/>
      <c r="V17" s="44"/>
      <c r="W17" s="44">
        <f t="shared" si="0"/>
        <v>741185.27</v>
      </c>
      <c r="X17" s="44"/>
      <c r="Y17" s="44">
        <f t="shared" si="1"/>
        <v>6622463.7200000007</v>
      </c>
    </row>
    <row r="18" spans="1:25" x14ac:dyDescent="0.3">
      <c r="A18">
        <v>9</v>
      </c>
      <c r="B18" t="s">
        <v>9</v>
      </c>
      <c r="C18" s="45">
        <f>'жовтень 2025'!Y18</f>
        <v>5349882.6300000008</v>
      </c>
      <c r="D18" s="100">
        <v>305363.15000000002</v>
      </c>
      <c r="E18" s="100">
        <v>64055.02</v>
      </c>
      <c r="F18">
        <v>14066</v>
      </c>
      <c r="G18" s="44"/>
      <c r="H18">
        <v>192467.73</v>
      </c>
      <c r="I18" s="44"/>
      <c r="J18" s="12">
        <v>607.37</v>
      </c>
      <c r="K18" s="44"/>
      <c r="L18">
        <v>194885.71</v>
      </c>
      <c r="M18">
        <v>6006.65</v>
      </c>
      <c r="N18">
        <v>55062.14</v>
      </c>
      <c r="O18" s="12"/>
      <c r="P18" s="97">
        <v>3951.7</v>
      </c>
      <c r="Q18" s="44"/>
      <c r="R18" s="44"/>
      <c r="S18" s="44"/>
      <c r="T18" s="44"/>
      <c r="U18" s="44"/>
      <c r="V18" s="44"/>
      <c r="W18" s="44">
        <f t="shared" si="0"/>
        <v>836465.47</v>
      </c>
      <c r="X18" s="44"/>
      <c r="Y18" s="44">
        <f t="shared" si="1"/>
        <v>6186348.1000000006</v>
      </c>
    </row>
    <row r="19" spans="1:25" x14ac:dyDescent="0.3">
      <c r="A19">
        <v>10</v>
      </c>
      <c r="B19" t="s">
        <v>10</v>
      </c>
      <c r="C19" s="45">
        <f>'жовтень 2025'!Y19</f>
        <v>6696256.8499999996</v>
      </c>
      <c r="D19" s="100">
        <v>386457.59999999998</v>
      </c>
      <c r="E19" s="100">
        <v>82624.929999999993</v>
      </c>
      <c r="F19">
        <v>28175</v>
      </c>
      <c r="G19" s="44"/>
      <c r="H19">
        <v>187705.43</v>
      </c>
      <c r="I19" s="44"/>
      <c r="J19" s="12">
        <v>707.37</v>
      </c>
      <c r="K19" s="44"/>
      <c r="L19">
        <v>248817.55</v>
      </c>
      <c r="M19">
        <v>5544.6</v>
      </c>
      <c r="N19">
        <v>41852.01</v>
      </c>
      <c r="O19" s="12"/>
      <c r="P19" s="97">
        <v>222.84</v>
      </c>
      <c r="Q19" s="44"/>
      <c r="R19" s="44"/>
      <c r="S19" s="44"/>
      <c r="T19" s="44"/>
      <c r="U19" s="44"/>
      <c r="V19" s="44"/>
      <c r="W19" s="44">
        <f t="shared" si="0"/>
        <v>982107.32999999984</v>
      </c>
      <c r="X19" s="44"/>
      <c r="Y19" s="44">
        <f t="shared" si="1"/>
        <v>7678364.1799999997</v>
      </c>
    </row>
    <row r="20" spans="1:25" x14ac:dyDescent="0.3">
      <c r="A20">
        <v>11</v>
      </c>
      <c r="B20" t="s">
        <v>11</v>
      </c>
      <c r="C20" s="45">
        <f>'жовтень 2025'!Y20</f>
        <v>4824717.67</v>
      </c>
      <c r="D20" s="100">
        <v>235188.61</v>
      </c>
      <c r="E20" s="100">
        <v>52834.71</v>
      </c>
      <c r="F20">
        <v>1943</v>
      </c>
      <c r="G20" s="44"/>
      <c r="H20">
        <v>141340</v>
      </c>
      <c r="I20" s="44"/>
      <c r="J20" s="12">
        <v>707.37</v>
      </c>
      <c r="K20" s="44"/>
      <c r="L20">
        <v>301722.65000000002</v>
      </c>
      <c r="M20">
        <v>4620.5</v>
      </c>
      <c r="N20">
        <v>49849.2</v>
      </c>
      <c r="O20" s="12"/>
      <c r="P20" s="97">
        <v>3951.7</v>
      </c>
      <c r="Q20" s="44"/>
      <c r="R20" s="44"/>
      <c r="S20" s="44"/>
      <c r="T20" s="44"/>
      <c r="U20" s="44"/>
      <c r="V20" s="44"/>
      <c r="W20" s="44">
        <f t="shared" si="0"/>
        <v>792157.74</v>
      </c>
      <c r="X20" s="44"/>
      <c r="Y20" s="44">
        <f t="shared" si="1"/>
        <v>5616875.4100000001</v>
      </c>
    </row>
    <row r="21" spans="1:25" x14ac:dyDescent="0.3">
      <c r="A21">
        <v>12</v>
      </c>
      <c r="B21" t="s">
        <v>12</v>
      </c>
      <c r="C21" s="45">
        <f>'жовтень 2025'!Y21</f>
        <v>6408071.4799999995</v>
      </c>
      <c r="D21" s="100">
        <v>357863.84</v>
      </c>
      <c r="E21" s="100">
        <v>79240.399999999994</v>
      </c>
      <c r="G21" s="44"/>
      <c r="H21">
        <v>209961.39</v>
      </c>
      <c r="I21" s="44"/>
      <c r="J21" s="12">
        <v>25418.81</v>
      </c>
      <c r="K21" s="44"/>
      <c r="M21">
        <v>4667.09</v>
      </c>
      <c r="N21">
        <v>75382.009999999995</v>
      </c>
      <c r="O21" s="12">
        <v>5834.9</v>
      </c>
      <c r="P21" s="97">
        <v>445.68</v>
      </c>
      <c r="Q21" s="44"/>
      <c r="R21" s="44"/>
      <c r="S21" s="44"/>
      <c r="T21" s="44"/>
      <c r="U21" s="44"/>
      <c r="V21" s="44"/>
      <c r="W21" s="44">
        <f t="shared" si="0"/>
        <v>758814.12000000011</v>
      </c>
      <c r="X21" s="44"/>
      <c r="Y21" s="44">
        <f t="shared" si="1"/>
        <v>7166885.5999999996</v>
      </c>
    </row>
    <row r="22" spans="1:25" x14ac:dyDescent="0.3">
      <c r="A22">
        <v>13</v>
      </c>
      <c r="B22" t="s">
        <v>13</v>
      </c>
      <c r="C22" s="45">
        <f>'жовтень 2025'!Y22</f>
        <v>6105047.5599999996</v>
      </c>
      <c r="D22" s="100">
        <v>319776.15000000002</v>
      </c>
      <c r="E22" s="100">
        <v>70330.600000000006</v>
      </c>
      <c r="G22" s="44"/>
      <c r="H22">
        <v>167334.79999999999</v>
      </c>
      <c r="I22" s="44"/>
      <c r="J22" s="12">
        <v>5114.1000000000004</v>
      </c>
      <c r="K22" s="44"/>
      <c r="M22">
        <v>2530.35</v>
      </c>
      <c r="N22">
        <v>55074.03</v>
      </c>
      <c r="O22" s="12">
        <v>3639.76</v>
      </c>
      <c r="P22" s="97">
        <v>6774.34</v>
      </c>
      <c r="Q22" s="44"/>
      <c r="R22" s="44"/>
      <c r="S22" s="44"/>
      <c r="T22" s="44"/>
      <c r="U22" s="44"/>
      <c r="V22" s="44"/>
      <c r="W22" s="44">
        <f t="shared" si="0"/>
        <v>630574.13</v>
      </c>
      <c r="X22" s="44"/>
      <c r="Y22" s="44">
        <f t="shared" si="1"/>
        <v>6735621.6899999995</v>
      </c>
    </row>
    <row r="23" spans="1:25" x14ac:dyDescent="0.3">
      <c r="A23">
        <v>14</v>
      </c>
      <c r="B23" t="s">
        <v>14</v>
      </c>
      <c r="C23" s="45">
        <f>'жовтень 2025'!Y23</f>
        <v>5689477.8000000017</v>
      </c>
      <c r="D23" s="100">
        <v>295910.42</v>
      </c>
      <c r="E23" s="100">
        <v>65573.52</v>
      </c>
      <c r="F23">
        <v>28175</v>
      </c>
      <c r="G23" s="44"/>
      <c r="H23">
        <v>149431.38</v>
      </c>
      <c r="I23" s="44"/>
      <c r="J23" s="12">
        <v>2478.4</v>
      </c>
      <c r="K23" s="44"/>
      <c r="M23">
        <v>5544.6</v>
      </c>
      <c r="N23">
        <v>55781.64</v>
      </c>
      <c r="O23" s="12">
        <v>5179.66</v>
      </c>
      <c r="P23" s="97">
        <v>445.68</v>
      </c>
      <c r="Q23" s="44"/>
      <c r="R23" s="44"/>
      <c r="S23" s="44"/>
      <c r="T23" s="44"/>
      <c r="U23" s="44"/>
      <c r="V23" s="44"/>
      <c r="W23" s="44">
        <f t="shared" si="0"/>
        <v>608520.30000000016</v>
      </c>
      <c r="X23" s="44"/>
      <c r="Y23" s="44">
        <f t="shared" si="1"/>
        <v>6297998.1000000015</v>
      </c>
    </row>
    <row r="24" spans="1:25" x14ac:dyDescent="0.3">
      <c r="A24">
        <v>15</v>
      </c>
      <c r="B24" t="s">
        <v>15</v>
      </c>
      <c r="C24" s="45">
        <f>'жовтень 2025'!Y24</f>
        <v>10792497.659999998</v>
      </c>
      <c r="D24" s="100">
        <v>643367.54</v>
      </c>
      <c r="E24" s="100">
        <v>142173.89000000001</v>
      </c>
      <c r="F24">
        <v>22920</v>
      </c>
      <c r="G24" s="44"/>
      <c r="H24">
        <v>438901.82</v>
      </c>
      <c r="I24" s="44"/>
      <c r="J24" s="12">
        <v>707.38</v>
      </c>
      <c r="K24" s="44"/>
      <c r="L24">
        <v>143305.04999999999</v>
      </c>
      <c r="M24">
        <v>8778.9500000000007</v>
      </c>
      <c r="N24">
        <v>100359.79</v>
      </c>
      <c r="O24" s="12"/>
      <c r="P24" s="97">
        <v>1188.48</v>
      </c>
      <c r="Q24" s="44"/>
      <c r="R24" s="44"/>
      <c r="S24" s="44"/>
      <c r="T24" s="44"/>
      <c r="U24" s="44"/>
      <c r="V24" s="44"/>
      <c r="W24" s="44">
        <f t="shared" si="0"/>
        <v>1501702.9</v>
      </c>
      <c r="X24" s="44"/>
      <c r="Y24" s="44">
        <f t="shared" si="1"/>
        <v>12294200.559999999</v>
      </c>
    </row>
    <row r="25" spans="1:25" x14ac:dyDescent="0.3">
      <c r="A25">
        <v>16</v>
      </c>
      <c r="B25" t="s">
        <v>16</v>
      </c>
      <c r="C25" s="45">
        <f>'жовтень 2025'!Y25</f>
        <v>3802318.6000000006</v>
      </c>
      <c r="D25" s="100">
        <v>224684.83</v>
      </c>
      <c r="E25" s="100">
        <v>48409.82</v>
      </c>
      <c r="F25" s="44"/>
      <c r="G25" s="44"/>
      <c r="H25">
        <v>113687.8</v>
      </c>
      <c r="I25" s="44"/>
      <c r="J25" s="12">
        <v>707.38</v>
      </c>
      <c r="K25" s="44"/>
      <c r="L25">
        <v>111794.81</v>
      </c>
      <c r="M25">
        <v>2587.48</v>
      </c>
      <c r="N25">
        <v>40096.61</v>
      </c>
      <c r="O25" s="12"/>
      <c r="P25" s="97">
        <v>445.68</v>
      </c>
      <c r="Q25" s="44"/>
      <c r="R25" s="44"/>
      <c r="S25" s="44"/>
      <c r="T25" s="44"/>
      <c r="U25" s="44"/>
      <c r="V25" s="44"/>
      <c r="W25" s="44">
        <f t="shared" si="0"/>
        <v>542414.41</v>
      </c>
      <c r="X25" s="44"/>
      <c r="Y25" s="44">
        <f t="shared" si="1"/>
        <v>4344733.0100000007</v>
      </c>
    </row>
    <row r="26" spans="1:25" x14ac:dyDescent="0.3">
      <c r="A26">
        <v>17</v>
      </c>
      <c r="B26" t="s">
        <v>17</v>
      </c>
      <c r="C26" s="45">
        <f>'жовтень 2025'!Y26</f>
        <v>1834823.61</v>
      </c>
      <c r="D26" s="100">
        <v>121778.18</v>
      </c>
      <c r="E26" s="100">
        <v>22675.1</v>
      </c>
      <c r="F26" s="44"/>
      <c r="G26" s="44"/>
      <c r="H26">
        <v>37725.32</v>
      </c>
      <c r="I26" s="44"/>
      <c r="J26" s="12">
        <v>500</v>
      </c>
      <c r="K26" s="44"/>
      <c r="L26" s="46"/>
      <c r="N26">
        <v>2830.44</v>
      </c>
      <c r="O26" s="12"/>
      <c r="P26" s="97"/>
      <c r="Q26" s="44"/>
      <c r="R26" s="44"/>
      <c r="S26" s="44"/>
      <c r="T26" s="44"/>
      <c r="U26" s="44"/>
      <c r="V26" s="44"/>
      <c r="W26" s="44">
        <f t="shared" si="0"/>
        <v>185509.04</v>
      </c>
      <c r="X26" s="44"/>
      <c r="Y26" s="44">
        <f t="shared" si="1"/>
        <v>2020332.6500000001</v>
      </c>
    </row>
    <row r="27" spans="1:25" x14ac:dyDescent="0.3">
      <c r="A27">
        <v>18</v>
      </c>
      <c r="B27" t="s">
        <v>18</v>
      </c>
      <c r="C27" s="45">
        <f>'жовтень 2025'!Y27</f>
        <v>2749133.47</v>
      </c>
      <c r="D27" s="100">
        <v>147486.69</v>
      </c>
      <c r="E27" s="100">
        <v>30808.09</v>
      </c>
      <c r="F27" s="44"/>
      <c r="G27" s="44"/>
      <c r="H27">
        <v>86543.44</v>
      </c>
      <c r="I27" s="44"/>
      <c r="J27" s="12">
        <v>1989.43</v>
      </c>
      <c r="K27" s="44"/>
      <c r="L27" s="46"/>
      <c r="M27">
        <v>135.28</v>
      </c>
      <c r="N27">
        <v>26570.09</v>
      </c>
      <c r="O27" s="12">
        <v>2910.65</v>
      </c>
      <c r="P27" s="97"/>
      <c r="Q27" s="44"/>
      <c r="R27" s="44"/>
      <c r="S27" s="44"/>
      <c r="T27" s="44"/>
      <c r="U27" s="44"/>
      <c r="V27" s="44"/>
      <c r="W27" s="44">
        <f t="shared" si="0"/>
        <v>296443.67000000004</v>
      </c>
      <c r="X27" s="44"/>
      <c r="Y27" s="44">
        <f t="shared" si="1"/>
        <v>3045577.14</v>
      </c>
    </row>
    <row r="28" spans="1:25" x14ac:dyDescent="0.3">
      <c r="A28">
        <v>19</v>
      </c>
      <c r="B28" t="s">
        <v>19</v>
      </c>
      <c r="C28" s="45">
        <f>'жовтень 2025'!Y28</f>
        <v>2167645.59</v>
      </c>
      <c r="D28" s="100">
        <v>161447.26999999999</v>
      </c>
      <c r="E28" s="100">
        <v>36536.199999999997</v>
      </c>
      <c r="F28" s="44"/>
      <c r="G28" s="44"/>
      <c r="H28">
        <v>84026.880000000005</v>
      </c>
      <c r="I28" s="44"/>
      <c r="J28" s="12">
        <v>8312</v>
      </c>
      <c r="K28" s="44"/>
      <c r="L28" s="46"/>
      <c r="M28">
        <v>2908.52</v>
      </c>
      <c r="N28">
        <v>18185.13</v>
      </c>
      <c r="O28" s="44"/>
      <c r="P28" s="97">
        <v>222.84</v>
      </c>
      <c r="Q28" s="44"/>
      <c r="R28" s="44"/>
      <c r="S28" s="44"/>
      <c r="T28" s="44"/>
      <c r="U28" s="44"/>
      <c r="V28" s="44"/>
      <c r="W28" s="44">
        <f t="shared" si="0"/>
        <v>311638.84000000003</v>
      </c>
      <c r="X28" s="44"/>
      <c r="Y28" s="44">
        <f t="shared" si="1"/>
        <v>2479284.4299999997</v>
      </c>
    </row>
    <row r="29" spans="1:25" x14ac:dyDescent="0.3">
      <c r="A29">
        <v>20</v>
      </c>
      <c r="B29" t="s">
        <v>20</v>
      </c>
      <c r="C29" s="45">
        <f>'жовтень 2025'!Y29</f>
        <v>357789.93</v>
      </c>
      <c r="D29" s="46"/>
      <c r="E29" s="46"/>
      <c r="F29" s="44"/>
      <c r="G29" s="44"/>
      <c r="H29" s="44"/>
      <c r="I29" s="44"/>
      <c r="J29" s="44"/>
      <c r="K29" s="44"/>
      <c r="L29" s="46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>
        <f t="shared" si="0"/>
        <v>0</v>
      </c>
      <c r="X29" s="44"/>
      <c r="Y29" s="44">
        <f t="shared" si="1"/>
        <v>357789.93</v>
      </c>
    </row>
    <row r="30" spans="1:25" s="21" customFormat="1" ht="14.4" x14ac:dyDescent="0.3">
      <c r="A30" s="2"/>
      <c r="B30" s="3" t="s">
        <v>21</v>
      </c>
      <c r="C30" s="47">
        <f>SUM(C10:C29)</f>
        <v>108237684.58</v>
      </c>
      <c r="D30" s="47">
        <f t="shared" ref="D30:V30" si="2">SUM(D10:D29)</f>
        <v>6085659.6999999993</v>
      </c>
      <c r="E30" s="47">
        <f t="shared" si="2"/>
        <v>1338639.3700000003</v>
      </c>
      <c r="F30" s="47">
        <f t="shared" si="2"/>
        <v>213076.81</v>
      </c>
      <c r="G30" s="47">
        <f t="shared" si="2"/>
        <v>0</v>
      </c>
      <c r="H30" s="47">
        <f t="shared" si="2"/>
        <v>3500303.9799999991</v>
      </c>
      <c r="I30" s="47">
        <f t="shared" si="2"/>
        <v>0</v>
      </c>
      <c r="J30" s="47">
        <f t="shared" si="2"/>
        <v>90628.550000000017</v>
      </c>
      <c r="K30" s="47">
        <f t="shared" si="2"/>
        <v>0</v>
      </c>
      <c r="L30" s="47">
        <f t="shared" si="2"/>
        <v>2592321.66</v>
      </c>
      <c r="M30" s="47">
        <f t="shared" si="2"/>
        <v>84074.579999999987</v>
      </c>
      <c r="N30" s="47">
        <f t="shared" si="2"/>
        <v>994400.76</v>
      </c>
      <c r="O30" s="47">
        <f t="shared" si="2"/>
        <v>24029.260000000002</v>
      </c>
      <c r="P30" s="47">
        <f t="shared" si="2"/>
        <v>33979.83</v>
      </c>
      <c r="Q30" s="47">
        <f t="shared" si="2"/>
        <v>0</v>
      </c>
      <c r="R30" s="47">
        <f t="shared" si="2"/>
        <v>0</v>
      </c>
      <c r="S30" s="47">
        <f t="shared" si="2"/>
        <v>0</v>
      </c>
      <c r="T30" s="47">
        <f t="shared" si="2"/>
        <v>0</v>
      </c>
      <c r="U30" s="47">
        <f t="shared" si="2"/>
        <v>0</v>
      </c>
      <c r="V30" s="47">
        <f t="shared" si="2"/>
        <v>0</v>
      </c>
      <c r="W30" s="47">
        <f>SUM(W10:W29)</f>
        <v>14957114.499999998</v>
      </c>
      <c r="X30" s="47"/>
      <c r="Y30" s="47">
        <f t="shared" ref="Y30" si="3">SUM(Y10:Y29)</f>
        <v>123194799.08000001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>
        <f>'жовтень 2025'!Y32</f>
        <v>13598665.190000001</v>
      </c>
      <c r="D32">
        <v>930546.28</v>
      </c>
      <c r="E32">
        <v>208456.77</v>
      </c>
      <c r="F32">
        <v>54040</v>
      </c>
      <c r="G32" s="44"/>
      <c r="H32" s="44">
        <v>243911.49</v>
      </c>
      <c r="I32" s="44">
        <v>21488</v>
      </c>
      <c r="J32" s="12">
        <v>50331.32</v>
      </c>
      <c r="K32" s="44"/>
      <c r="L32" s="44"/>
      <c r="M32">
        <v>2980.19</v>
      </c>
      <c r="N32">
        <v>62539.07</v>
      </c>
      <c r="O32" s="97">
        <v>7567.07</v>
      </c>
      <c r="P32" s="97">
        <v>8170.8</v>
      </c>
      <c r="Q32" s="44"/>
      <c r="R32" s="44"/>
      <c r="S32" s="44"/>
      <c r="T32" s="44"/>
      <c r="U32" s="44"/>
      <c r="V32" s="44"/>
      <c r="W32" s="44">
        <f>SUM(D32:V32)</f>
        <v>1590030.9900000002</v>
      </c>
      <c r="X32" s="44"/>
      <c r="Y32" s="44">
        <f>W32+C32</f>
        <v>15188696.180000002</v>
      </c>
    </row>
    <row r="33" spans="1:25" x14ac:dyDescent="0.3">
      <c r="A33">
        <v>2</v>
      </c>
      <c r="B33" t="s">
        <v>24</v>
      </c>
      <c r="C33" s="45">
        <f>'жовтень 2025'!Y33</f>
        <v>10945230.890000001</v>
      </c>
      <c r="D33">
        <v>777825.18</v>
      </c>
      <c r="E33">
        <v>162345.9</v>
      </c>
      <c r="G33" s="44"/>
      <c r="H33" s="44"/>
      <c r="I33" s="44"/>
      <c r="J33" s="12">
        <v>2911.93</v>
      </c>
      <c r="K33" s="44"/>
      <c r="L33" s="44"/>
      <c r="M33">
        <v>1574.44</v>
      </c>
      <c r="N33">
        <v>18043.52</v>
      </c>
      <c r="O33" s="97">
        <v>6259.89</v>
      </c>
      <c r="P33" s="97">
        <v>653.66</v>
      </c>
      <c r="Q33" s="44"/>
      <c r="R33" s="44"/>
      <c r="S33" s="44"/>
      <c r="T33" s="44"/>
      <c r="U33" s="44"/>
      <c r="V33" s="44"/>
      <c r="W33" s="44">
        <f t="shared" ref="W33:W49" si="4">SUM(D33:V33)</f>
        <v>969614.52000000014</v>
      </c>
      <c r="X33" s="44"/>
      <c r="Y33" s="44">
        <f t="shared" ref="Y33:Y49" si="5">W33+C33</f>
        <v>11914845.41</v>
      </c>
    </row>
    <row r="34" spans="1:25" x14ac:dyDescent="0.3">
      <c r="A34">
        <v>3</v>
      </c>
      <c r="B34" s="10" t="s">
        <v>108</v>
      </c>
      <c r="C34" s="45">
        <f>'жовтень 2025'!Y34</f>
        <v>8210701.9299999997</v>
      </c>
      <c r="D34">
        <v>503187.62</v>
      </c>
      <c r="E34">
        <v>109403.37</v>
      </c>
      <c r="F34">
        <v>25800</v>
      </c>
      <c r="G34" s="44"/>
      <c r="H34" s="44">
        <v>233709.27</v>
      </c>
      <c r="I34" s="44">
        <v>7144</v>
      </c>
      <c r="J34" s="12">
        <v>13804.13</v>
      </c>
      <c r="K34" s="44">
        <v>900</v>
      </c>
      <c r="L34" s="44"/>
      <c r="M34">
        <v>2530.35</v>
      </c>
      <c r="N34">
        <v>37266.379999999997</v>
      </c>
      <c r="O34" s="97">
        <v>5722.81</v>
      </c>
      <c r="P34" s="97">
        <v>668.52</v>
      </c>
      <c r="Q34" s="44"/>
      <c r="R34" s="44"/>
      <c r="S34" s="44"/>
      <c r="T34" s="44">
        <v>24766.75</v>
      </c>
      <c r="U34" s="44"/>
      <c r="V34" s="44"/>
      <c r="W34" s="44">
        <f t="shared" si="4"/>
        <v>964903.20000000007</v>
      </c>
      <c r="X34" s="44"/>
      <c r="Y34" s="44">
        <f t="shared" si="5"/>
        <v>9175605.129999999</v>
      </c>
    </row>
    <row r="35" spans="1:25" x14ac:dyDescent="0.3">
      <c r="A35">
        <v>4</v>
      </c>
      <c r="B35" t="s">
        <v>25</v>
      </c>
      <c r="C35" s="45">
        <f>'жовтень 2025'!Y35</f>
        <v>17080875.280000001</v>
      </c>
      <c r="D35">
        <v>1106110.7</v>
      </c>
      <c r="E35">
        <v>245153</v>
      </c>
      <c r="F35">
        <v>45825</v>
      </c>
      <c r="G35" s="44"/>
      <c r="H35" s="44">
        <v>489672.94</v>
      </c>
      <c r="I35" s="44">
        <v>26800.400000000001</v>
      </c>
      <c r="J35" s="12">
        <v>712.54</v>
      </c>
      <c r="K35" s="44"/>
      <c r="L35">
        <v>445621.29</v>
      </c>
      <c r="M35">
        <v>6468.7</v>
      </c>
      <c r="N35">
        <v>61360.95</v>
      </c>
      <c r="O35" s="97"/>
      <c r="P35" s="97">
        <v>4397.38</v>
      </c>
      <c r="Q35" s="44"/>
      <c r="R35" s="44"/>
      <c r="S35" s="44"/>
      <c r="T35" s="44"/>
      <c r="U35" s="44"/>
      <c r="V35" s="44"/>
      <c r="W35" s="44">
        <f t="shared" si="4"/>
        <v>2432122.9</v>
      </c>
      <c r="X35" s="44"/>
      <c r="Y35" s="44">
        <f t="shared" si="5"/>
        <v>19512998.18</v>
      </c>
    </row>
    <row r="36" spans="1:25" x14ac:dyDescent="0.3">
      <c r="A36">
        <v>5</v>
      </c>
      <c r="B36" t="s">
        <v>26</v>
      </c>
      <c r="C36" s="45">
        <f>'жовтень 2025'!Y36</f>
        <v>23380290.710000001</v>
      </c>
      <c r="D36">
        <v>1485549.55</v>
      </c>
      <c r="E36">
        <v>330587.21000000002</v>
      </c>
      <c r="F36">
        <v>56620</v>
      </c>
      <c r="G36" s="44"/>
      <c r="H36" s="44">
        <v>552852.96</v>
      </c>
      <c r="I36" s="44">
        <v>36482.6</v>
      </c>
      <c r="J36" s="12">
        <v>712.54</v>
      </c>
      <c r="K36" s="44"/>
      <c r="L36">
        <v>705013.76000000001</v>
      </c>
      <c r="M36">
        <v>16633.8</v>
      </c>
      <c r="N36">
        <v>65275.03</v>
      </c>
      <c r="O36" s="97"/>
      <c r="P36" s="97">
        <v>2228.4</v>
      </c>
      <c r="Q36" s="44"/>
      <c r="R36" s="44"/>
      <c r="S36" s="44"/>
      <c r="T36" s="44"/>
      <c r="U36" s="44"/>
      <c r="V36" s="44"/>
      <c r="W36" s="44">
        <f t="shared" si="4"/>
        <v>3251955.8499999996</v>
      </c>
      <c r="X36" s="44"/>
      <c r="Y36" s="44">
        <f t="shared" si="5"/>
        <v>26632246.560000002</v>
      </c>
    </row>
    <row r="37" spans="1:25" x14ac:dyDescent="0.3">
      <c r="A37">
        <v>6</v>
      </c>
      <c r="B37" s="9" t="s">
        <v>105</v>
      </c>
      <c r="C37" s="45">
        <f>'жовтень 2025'!Y37</f>
        <v>6352377.1999999993</v>
      </c>
      <c r="D37">
        <v>463351.77</v>
      </c>
      <c r="E37">
        <v>104004.19</v>
      </c>
      <c r="G37" s="44"/>
      <c r="H37" s="44">
        <v>64609.56</v>
      </c>
      <c r="I37" s="44">
        <v>3815.26</v>
      </c>
      <c r="J37" s="12">
        <v>2049.63</v>
      </c>
      <c r="K37" s="44"/>
      <c r="M37">
        <v>1405.75</v>
      </c>
      <c r="N37">
        <v>39625.089999999997</v>
      </c>
      <c r="O37" s="97">
        <v>3515.89</v>
      </c>
      <c r="P37" s="97"/>
      <c r="Q37" s="44"/>
      <c r="R37" s="44"/>
      <c r="S37" s="44"/>
      <c r="T37" s="44"/>
      <c r="U37" s="44"/>
      <c r="V37" s="44"/>
      <c r="W37" s="44">
        <f t="shared" si="4"/>
        <v>682377.14</v>
      </c>
      <c r="X37" s="44"/>
      <c r="Y37" s="44">
        <f t="shared" si="5"/>
        <v>7034754.3399999989</v>
      </c>
    </row>
    <row r="38" spans="1:25" x14ac:dyDescent="0.3">
      <c r="A38">
        <v>7</v>
      </c>
      <c r="B38" s="10" t="s">
        <v>109</v>
      </c>
      <c r="C38" s="45">
        <f>'жовтень 2025'!Y38</f>
        <v>5255040.2199999988</v>
      </c>
      <c r="D38">
        <v>409267.87</v>
      </c>
      <c r="E38">
        <v>93249.64</v>
      </c>
      <c r="G38" s="44"/>
      <c r="H38" s="44"/>
      <c r="I38" s="44">
        <v>7144</v>
      </c>
      <c r="J38" s="12">
        <v>2380.96</v>
      </c>
      <c r="K38" s="44"/>
      <c r="M38">
        <v>1012.14</v>
      </c>
      <c r="N38">
        <v>10142.209999999999</v>
      </c>
      <c r="O38" s="97">
        <v>3640.15</v>
      </c>
      <c r="P38" s="97">
        <v>222.84</v>
      </c>
      <c r="Q38" s="44"/>
      <c r="R38" s="44"/>
      <c r="S38" s="44"/>
      <c r="T38" s="44"/>
      <c r="U38" s="44"/>
      <c r="V38" s="44"/>
      <c r="W38" s="44">
        <f t="shared" si="4"/>
        <v>527059.81000000006</v>
      </c>
      <c r="X38" s="44"/>
      <c r="Y38" s="44">
        <f t="shared" si="5"/>
        <v>5782100.0299999993</v>
      </c>
    </row>
    <row r="39" spans="1:25" x14ac:dyDescent="0.3">
      <c r="A39">
        <v>8</v>
      </c>
      <c r="B39" t="s">
        <v>27</v>
      </c>
      <c r="C39" s="45">
        <f>'жовтень 2025'!Y39</f>
        <v>5419532.3900000006</v>
      </c>
      <c r="D39">
        <v>419060.52</v>
      </c>
      <c r="E39">
        <v>88170.29</v>
      </c>
      <c r="G39" s="44"/>
      <c r="H39" s="44"/>
      <c r="I39" s="44"/>
      <c r="J39" s="12">
        <v>2500.79</v>
      </c>
      <c r="K39" s="44"/>
      <c r="M39">
        <v>224.92</v>
      </c>
      <c r="N39">
        <v>20673.09</v>
      </c>
      <c r="O39" s="97">
        <v>975.18</v>
      </c>
      <c r="P39" s="97"/>
      <c r="Q39" s="44"/>
      <c r="R39" s="44"/>
      <c r="S39" s="44"/>
      <c r="T39" s="44"/>
      <c r="U39" s="44"/>
      <c r="V39" s="44"/>
      <c r="W39" s="44">
        <f t="shared" si="4"/>
        <v>531604.79</v>
      </c>
      <c r="X39" s="44"/>
      <c r="Y39" s="44">
        <f t="shared" si="5"/>
        <v>5951137.1800000006</v>
      </c>
    </row>
    <row r="40" spans="1:25" x14ac:dyDescent="0.3">
      <c r="A40">
        <v>9</v>
      </c>
      <c r="B40" t="s">
        <v>28</v>
      </c>
      <c r="C40" s="45">
        <f>'жовтень 2025'!Y40</f>
        <v>11726808.93</v>
      </c>
      <c r="D40">
        <v>762317.73</v>
      </c>
      <c r="E40">
        <v>162571.76</v>
      </c>
      <c r="F40">
        <v>45825</v>
      </c>
      <c r="G40" s="44"/>
      <c r="H40" s="44">
        <v>254889.81</v>
      </c>
      <c r="I40" s="44">
        <v>15000.9</v>
      </c>
      <c r="J40" s="12">
        <v>3027.37</v>
      </c>
      <c r="K40" s="44"/>
      <c r="M40">
        <v>5174.96</v>
      </c>
      <c r="N40" s="96">
        <v>39070.769999999997</v>
      </c>
      <c r="O40" s="97">
        <v>8252.4699999999993</v>
      </c>
      <c r="P40" s="97">
        <v>4896.54</v>
      </c>
      <c r="Q40" s="44"/>
      <c r="R40" s="44"/>
      <c r="S40" s="44"/>
      <c r="T40" s="44"/>
      <c r="U40" s="44"/>
      <c r="V40" s="44"/>
      <c r="W40" s="44">
        <f t="shared" si="4"/>
        <v>1301027.31</v>
      </c>
      <c r="X40" s="44"/>
      <c r="Y40" s="44">
        <f t="shared" si="5"/>
        <v>13027836.24</v>
      </c>
    </row>
    <row r="41" spans="1:25" x14ac:dyDescent="0.3">
      <c r="A41">
        <v>10</v>
      </c>
      <c r="B41" s="9" t="s">
        <v>106</v>
      </c>
      <c r="C41" s="45">
        <f>'жовтень 2025'!Y41</f>
        <v>10809339.65</v>
      </c>
      <c r="D41">
        <v>738287.12</v>
      </c>
      <c r="E41">
        <v>163895.66</v>
      </c>
      <c r="G41" s="44"/>
      <c r="H41" s="44">
        <v>193828.67</v>
      </c>
      <c r="I41" s="44">
        <v>11445.78</v>
      </c>
      <c r="J41" s="12">
        <v>2030.38</v>
      </c>
      <c r="K41" s="44"/>
      <c r="M41">
        <v>4498.3999999999996</v>
      </c>
      <c r="N41">
        <v>21416.54</v>
      </c>
      <c r="O41" s="97">
        <v>5878.46</v>
      </c>
      <c r="P41" s="97">
        <v>445.68</v>
      </c>
      <c r="Q41" s="44"/>
      <c r="R41" s="44"/>
      <c r="S41" s="44"/>
      <c r="T41" s="44"/>
      <c r="U41" s="44"/>
      <c r="V41" s="44"/>
      <c r="W41" s="44">
        <f t="shared" si="4"/>
        <v>1141726.6899999997</v>
      </c>
      <c r="X41" s="44"/>
      <c r="Y41" s="44">
        <f t="shared" si="5"/>
        <v>11951066.34</v>
      </c>
    </row>
    <row r="42" spans="1:25" x14ac:dyDescent="0.3">
      <c r="A42">
        <v>11</v>
      </c>
      <c r="B42" s="12" t="s">
        <v>47</v>
      </c>
      <c r="C42" s="45">
        <f>'жовтень 2025'!Y42</f>
        <v>10520872.150000002</v>
      </c>
      <c r="D42">
        <v>643760.18000000005</v>
      </c>
      <c r="E42">
        <v>144391.46</v>
      </c>
      <c r="F42">
        <v>30550</v>
      </c>
      <c r="G42" s="44"/>
      <c r="H42" s="44">
        <v>431639.26</v>
      </c>
      <c r="I42" s="44">
        <v>46955.6</v>
      </c>
      <c r="J42" s="12">
        <v>3694.38</v>
      </c>
      <c r="K42" s="44"/>
      <c r="L42">
        <v>208074.07</v>
      </c>
      <c r="M42">
        <v>7577.62</v>
      </c>
      <c r="N42">
        <v>32742.91</v>
      </c>
      <c r="O42" s="97"/>
      <c r="P42" s="97">
        <v>4248.82</v>
      </c>
      <c r="Q42" s="44"/>
      <c r="R42" s="44"/>
      <c r="S42" s="44"/>
      <c r="T42" s="44"/>
      <c r="U42" s="44"/>
      <c r="V42" s="44"/>
      <c r="W42" s="44">
        <f t="shared" si="4"/>
        <v>1553634.3</v>
      </c>
      <c r="X42" s="44"/>
      <c r="Y42" s="44">
        <f t="shared" si="5"/>
        <v>12074506.450000003</v>
      </c>
    </row>
    <row r="43" spans="1:25" x14ac:dyDescent="0.3">
      <c r="A43">
        <v>12</v>
      </c>
      <c r="B43" t="s">
        <v>29</v>
      </c>
      <c r="C43" s="45">
        <f>'жовтень 2025'!Y43</f>
        <v>16588861.789999999</v>
      </c>
      <c r="D43">
        <v>1019297.59</v>
      </c>
      <c r="E43">
        <v>222695.85</v>
      </c>
      <c r="F43">
        <v>38700</v>
      </c>
      <c r="G43" s="44"/>
      <c r="H43" s="44"/>
      <c r="I43" s="44"/>
      <c r="J43" s="12">
        <v>4982.01</v>
      </c>
      <c r="K43" s="44">
        <v>3160</v>
      </c>
      <c r="L43">
        <v>416148.15</v>
      </c>
      <c r="M43">
        <v>15155.24</v>
      </c>
      <c r="N43">
        <v>65485.83</v>
      </c>
      <c r="O43" s="97"/>
      <c r="P43" s="97">
        <v>3268.32</v>
      </c>
      <c r="Q43" s="44"/>
      <c r="R43" s="44"/>
      <c r="S43" s="44"/>
      <c r="T43" s="44"/>
      <c r="U43" s="44"/>
      <c r="V43" s="44"/>
      <c r="W43" s="44">
        <f t="shared" si="4"/>
        <v>1788892.9900000002</v>
      </c>
      <c r="X43" s="44"/>
      <c r="Y43" s="44">
        <f t="shared" si="5"/>
        <v>18377754.780000001</v>
      </c>
    </row>
    <row r="44" spans="1:25" x14ac:dyDescent="0.3">
      <c r="A44">
        <v>13</v>
      </c>
      <c r="B44" t="s">
        <v>30</v>
      </c>
      <c r="C44" s="45">
        <f>'жовтень 2025'!Y44</f>
        <v>24713544.429999996</v>
      </c>
      <c r="D44">
        <v>1514746.47</v>
      </c>
      <c r="E44">
        <v>333487.26</v>
      </c>
      <c r="F44">
        <v>29924</v>
      </c>
      <c r="G44" s="44"/>
      <c r="H44" s="44">
        <v>665522.87</v>
      </c>
      <c r="I44" s="44">
        <v>10800</v>
      </c>
      <c r="J44" s="12">
        <v>712.53</v>
      </c>
      <c r="K44" s="44"/>
      <c r="L44">
        <v>867512.59</v>
      </c>
      <c r="M44">
        <v>11643.66</v>
      </c>
      <c r="N44">
        <v>68754.070000000007</v>
      </c>
      <c r="O44" s="97"/>
      <c r="P44" s="97">
        <v>8230.2199999999993</v>
      </c>
      <c r="Q44" s="44"/>
      <c r="R44" s="44"/>
      <c r="S44" s="44"/>
      <c r="T44" s="44"/>
      <c r="U44" s="44"/>
      <c r="V44" s="44"/>
      <c r="W44" s="44">
        <f t="shared" si="4"/>
        <v>3511333.67</v>
      </c>
      <c r="X44" s="44"/>
      <c r="Y44" s="44">
        <f t="shared" si="5"/>
        <v>28224878.099999994</v>
      </c>
    </row>
    <row r="45" spans="1:25" x14ac:dyDescent="0.3">
      <c r="A45">
        <v>14</v>
      </c>
      <c r="B45" s="9" t="s">
        <v>107</v>
      </c>
      <c r="C45" s="45">
        <f>'жовтень 2025'!Y45</f>
        <v>23485906.239999995</v>
      </c>
      <c r="D45">
        <v>1622427.41</v>
      </c>
      <c r="E45">
        <v>367189.18</v>
      </c>
      <c r="F45">
        <v>51050</v>
      </c>
      <c r="G45" s="44"/>
      <c r="H45" s="44">
        <v>387657.34</v>
      </c>
      <c r="I45" s="44">
        <v>22891.56</v>
      </c>
      <c r="J45" s="12">
        <v>612.53</v>
      </c>
      <c r="K45" s="44"/>
      <c r="L45">
        <v>99561.77</v>
      </c>
      <c r="M45">
        <v>8316.9</v>
      </c>
      <c r="N45">
        <v>111681.12</v>
      </c>
      <c r="O45" s="97"/>
      <c r="P45" s="97">
        <v>9240.43</v>
      </c>
      <c r="Q45" s="44"/>
      <c r="R45" s="44"/>
      <c r="S45" s="44"/>
      <c r="T45" s="44">
        <v>47724.75</v>
      </c>
      <c r="U45" s="44"/>
      <c r="V45" s="44"/>
      <c r="W45" s="44">
        <f t="shared" si="4"/>
        <v>2728352.9899999998</v>
      </c>
      <c r="X45" s="44"/>
      <c r="Y45" s="44">
        <f t="shared" si="5"/>
        <v>26214259.229999993</v>
      </c>
    </row>
    <row r="46" spans="1:25" x14ac:dyDescent="0.3">
      <c r="A46">
        <v>15</v>
      </c>
      <c r="B46" t="s">
        <v>31</v>
      </c>
      <c r="C46" s="45">
        <f>'жовтень 2025'!Y46</f>
        <v>2670569.62</v>
      </c>
      <c r="D46">
        <v>30077</v>
      </c>
      <c r="E46">
        <v>129.66</v>
      </c>
      <c r="G46" s="44"/>
      <c r="H46" s="44"/>
      <c r="I46" s="44"/>
      <c r="J46" s="12"/>
      <c r="K46" s="44"/>
      <c r="L46" s="44"/>
      <c r="N46">
        <v>13208.28</v>
      </c>
      <c r="O46" s="97"/>
      <c r="P46" s="97"/>
      <c r="Q46" s="44"/>
      <c r="R46" s="44"/>
      <c r="S46" s="44"/>
      <c r="T46" s="44"/>
      <c r="U46" s="44"/>
      <c r="V46" s="44"/>
      <c r="W46" s="44">
        <f t="shared" si="4"/>
        <v>43414.94</v>
      </c>
      <c r="X46" s="44"/>
      <c r="Y46" s="44">
        <f t="shared" si="5"/>
        <v>2713984.56</v>
      </c>
    </row>
    <row r="47" spans="1:25" x14ac:dyDescent="0.3">
      <c r="A47">
        <v>16</v>
      </c>
      <c r="B47" t="s">
        <v>32</v>
      </c>
      <c r="C47" s="45">
        <f>'жовтень 2025'!Y47</f>
        <v>11164656.25</v>
      </c>
      <c r="D47">
        <v>788888.88</v>
      </c>
      <c r="E47">
        <v>171344.67</v>
      </c>
      <c r="G47" s="44"/>
      <c r="H47" s="44">
        <v>284314.8</v>
      </c>
      <c r="I47" s="44">
        <v>19168.5</v>
      </c>
      <c r="J47" s="12">
        <v>2358.92</v>
      </c>
      <c r="K47" s="44"/>
      <c r="L47" s="44"/>
      <c r="N47">
        <v>27976.29</v>
      </c>
      <c r="O47" s="97">
        <v>7804.97</v>
      </c>
      <c r="P47" s="97">
        <v>891.36</v>
      </c>
      <c r="Q47" s="44"/>
      <c r="R47" s="44"/>
      <c r="S47" s="44"/>
      <c r="T47" s="44">
        <v>24766.75</v>
      </c>
      <c r="U47" s="44"/>
      <c r="V47" s="44"/>
      <c r="W47" s="44">
        <f t="shared" si="4"/>
        <v>1327515.1400000001</v>
      </c>
      <c r="X47" s="44"/>
      <c r="Y47" s="44">
        <f t="shared" si="5"/>
        <v>12492171.390000001</v>
      </c>
    </row>
    <row r="48" spans="1:25" x14ac:dyDescent="0.3">
      <c r="A48">
        <v>17</v>
      </c>
      <c r="B48" t="s">
        <v>33</v>
      </c>
      <c r="C48" s="45">
        <f>'жовтень 2025'!Y48</f>
        <v>6288817.8499999996</v>
      </c>
      <c r="D48">
        <v>441961.22</v>
      </c>
      <c r="E48">
        <v>96181.8</v>
      </c>
      <c r="F48">
        <v>15480</v>
      </c>
      <c r="G48" s="44"/>
      <c r="H48" s="44">
        <v>121566.82</v>
      </c>
      <c r="I48" s="44">
        <v>7988</v>
      </c>
      <c r="J48" s="12">
        <v>1917.66</v>
      </c>
      <c r="K48" s="44"/>
      <c r="L48" s="44"/>
      <c r="M48">
        <v>1104.5999999999999</v>
      </c>
      <c r="N48">
        <v>33905.18</v>
      </c>
      <c r="O48" s="97">
        <v>3867.71</v>
      </c>
      <c r="P48" s="97">
        <v>222.84</v>
      </c>
      <c r="Q48" s="44"/>
      <c r="R48" s="44"/>
      <c r="S48" s="44"/>
      <c r="T48" s="44">
        <v>24766.75</v>
      </c>
      <c r="U48" s="44"/>
      <c r="V48" s="44"/>
      <c r="W48" s="44">
        <f t="shared" si="4"/>
        <v>748962.58000000007</v>
      </c>
      <c r="X48" s="44"/>
      <c r="Y48" s="44">
        <f t="shared" si="5"/>
        <v>7037780.4299999997</v>
      </c>
    </row>
    <row r="49" spans="1:25" x14ac:dyDescent="0.3">
      <c r="A49">
        <v>18</v>
      </c>
      <c r="B49" t="s">
        <v>34</v>
      </c>
      <c r="C49" s="45">
        <f>'жовтень 2025'!Y49</f>
        <v>4778286.04</v>
      </c>
      <c r="D49">
        <v>370959.2</v>
      </c>
      <c r="E49">
        <v>81698.16</v>
      </c>
      <c r="F49" s="44"/>
      <c r="G49" s="44"/>
      <c r="H49" s="44"/>
      <c r="I49" s="44"/>
      <c r="J49" s="12">
        <v>2279.62</v>
      </c>
      <c r="K49" s="44"/>
      <c r="L49" s="44"/>
      <c r="M49">
        <v>157.80000000000001</v>
      </c>
      <c r="N49">
        <v>7606.65</v>
      </c>
      <c r="O49" s="44"/>
      <c r="P49" s="44"/>
      <c r="Q49" s="44"/>
      <c r="R49" s="44"/>
      <c r="S49" s="44"/>
      <c r="T49" s="44"/>
      <c r="U49" s="44"/>
      <c r="V49" s="44"/>
      <c r="W49" s="44">
        <f t="shared" si="4"/>
        <v>462701.43</v>
      </c>
      <c r="X49" s="44"/>
      <c r="Y49" s="44">
        <f t="shared" si="5"/>
        <v>5240987.47</v>
      </c>
    </row>
    <row r="50" spans="1:25" ht="14.4" x14ac:dyDescent="0.3">
      <c r="A50" s="2"/>
      <c r="B50" s="3" t="s">
        <v>35</v>
      </c>
      <c r="C50" s="47">
        <f>SUM(C32:C49)</f>
        <v>212990376.75999999</v>
      </c>
      <c r="D50" s="47">
        <f t="shared" ref="D50:V50" si="6">SUM(D32:D49)</f>
        <v>14027622.290000003</v>
      </c>
      <c r="E50" s="47">
        <f t="shared" si="6"/>
        <v>3084955.83</v>
      </c>
      <c r="F50" s="47">
        <f t="shared" si="6"/>
        <v>393814</v>
      </c>
      <c r="G50" s="47">
        <f t="shared" si="6"/>
        <v>0</v>
      </c>
      <c r="H50" s="47">
        <f t="shared" si="6"/>
        <v>3924175.7899999996</v>
      </c>
      <c r="I50" s="47">
        <f t="shared" si="6"/>
        <v>237124.59999999998</v>
      </c>
      <c r="J50" s="47">
        <f t="shared" si="6"/>
        <v>97019.239999999991</v>
      </c>
      <c r="K50" s="47">
        <f t="shared" si="6"/>
        <v>4060</v>
      </c>
      <c r="L50" s="47">
        <f t="shared" si="6"/>
        <v>2741931.63</v>
      </c>
      <c r="M50" s="47">
        <f t="shared" si="6"/>
        <v>86459.47</v>
      </c>
      <c r="N50" s="47">
        <f t="shared" si="6"/>
        <v>736772.9800000001</v>
      </c>
      <c r="O50" s="47">
        <f t="shared" si="6"/>
        <v>53484.6</v>
      </c>
      <c r="P50" s="47">
        <f t="shared" si="6"/>
        <v>47785.81</v>
      </c>
      <c r="Q50" s="47">
        <f t="shared" si="6"/>
        <v>0</v>
      </c>
      <c r="R50" s="47">
        <f t="shared" si="6"/>
        <v>0</v>
      </c>
      <c r="S50" s="47">
        <f t="shared" si="6"/>
        <v>0</v>
      </c>
      <c r="T50" s="47">
        <f t="shared" si="6"/>
        <v>122025</v>
      </c>
      <c r="U50" s="47">
        <f t="shared" si="6"/>
        <v>0</v>
      </c>
      <c r="V50" s="47">
        <f t="shared" si="6"/>
        <v>0</v>
      </c>
      <c r="W50" s="48">
        <f>SUM(W32:W49)</f>
        <v>25557231.240000002</v>
      </c>
      <c r="X50" s="48"/>
      <c r="Y50" s="48">
        <f t="shared" ref="Y50" si="7">SUM(Y32:Y49)</f>
        <v>238547608.00000003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>
        <f>'жовтень 2025'!Y52</f>
        <v>3408417.85</v>
      </c>
      <c r="D52">
        <v>218465.18</v>
      </c>
      <c r="E52">
        <v>47021.19</v>
      </c>
      <c r="F52" s="44"/>
      <c r="G52" s="44"/>
      <c r="H52" s="44"/>
      <c r="I52" s="44"/>
      <c r="J52" s="12">
        <v>707.48</v>
      </c>
      <c r="K52" s="44"/>
      <c r="L52">
        <v>192859.9</v>
      </c>
      <c r="M52">
        <v>168.69</v>
      </c>
      <c r="N52">
        <v>3537.83</v>
      </c>
      <c r="O52" s="44"/>
      <c r="P52" s="97">
        <v>222.84</v>
      </c>
      <c r="Q52" s="44"/>
      <c r="R52" s="44"/>
      <c r="S52" s="44"/>
      <c r="T52" s="44"/>
      <c r="U52" s="44"/>
      <c r="V52" s="44"/>
      <c r="W52" s="44">
        <f>SUM(D52:V52)</f>
        <v>462983.11000000004</v>
      </c>
      <c r="X52" s="44"/>
      <c r="Y52" s="44">
        <f>C52+W52</f>
        <v>3871400.96</v>
      </c>
    </row>
    <row r="53" spans="1:25" x14ac:dyDescent="0.3">
      <c r="A53">
        <v>2</v>
      </c>
      <c r="B53" t="s">
        <v>38</v>
      </c>
      <c r="C53" s="45">
        <f>'жовтень 2025'!Y53</f>
        <v>2544422.7199999993</v>
      </c>
      <c r="D53">
        <v>163521.65</v>
      </c>
      <c r="E53">
        <v>36314.74</v>
      </c>
      <c r="F53" s="44"/>
      <c r="G53" s="44"/>
      <c r="H53" s="44"/>
      <c r="I53" s="44"/>
      <c r="J53" s="12">
        <v>779.48</v>
      </c>
      <c r="K53" s="44"/>
      <c r="L53">
        <v>116681.9</v>
      </c>
      <c r="M53">
        <v>168.69</v>
      </c>
      <c r="N53">
        <v>11156.14</v>
      </c>
      <c r="O53" s="44"/>
      <c r="P53" s="97">
        <v>77.25</v>
      </c>
      <c r="Q53" s="44"/>
      <c r="R53" s="44"/>
      <c r="S53" s="44"/>
      <c r="T53" s="44"/>
      <c r="U53" s="44"/>
      <c r="V53" s="44"/>
      <c r="W53" s="44">
        <f t="shared" ref="W53:W54" si="8">SUM(D53:V53)</f>
        <v>328699.85000000003</v>
      </c>
      <c r="X53" s="44"/>
      <c r="Y53" s="44">
        <f t="shared" ref="Y53:Y54" si="9">C53+W53</f>
        <v>2873122.5699999994</v>
      </c>
    </row>
    <row r="54" spans="1:25" ht="14.4" x14ac:dyDescent="0.3">
      <c r="A54">
        <v>3</v>
      </c>
      <c r="B54" t="s">
        <v>39</v>
      </c>
      <c r="C54" s="45">
        <f>'жовтень 2025'!Y54</f>
        <v>2118899.52</v>
      </c>
      <c r="D54" s="94">
        <v>170515.93</v>
      </c>
      <c r="E54" s="94">
        <v>39932.69</v>
      </c>
      <c r="F54" s="44"/>
      <c r="G54" s="44"/>
      <c r="H54" s="44"/>
      <c r="I54" s="44"/>
      <c r="J54" s="98">
        <v>607.48</v>
      </c>
      <c r="K54" s="44"/>
      <c r="L54" s="44"/>
      <c r="M54" s="44"/>
      <c r="N54">
        <v>2830.44</v>
      </c>
      <c r="O54" s="44"/>
      <c r="P54" s="44"/>
      <c r="Q54" s="44"/>
      <c r="R54" s="44"/>
      <c r="S54" s="44"/>
      <c r="T54" s="44"/>
      <c r="U54" s="44"/>
      <c r="V54" s="44"/>
      <c r="W54" s="44">
        <f t="shared" si="8"/>
        <v>213886.54</v>
      </c>
      <c r="X54" s="44"/>
      <c r="Y54" s="44">
        <f t="shared" si="9"/>
        <v>2332786.06</v>
      </c>
    </row>
    <row r="55" spans="1:25" ht="14.4" x14ac:dyDescent="0.3">
      <c r="A55" s="2"/>
      <c r="B55" s="3" t="s">
        <v>40</v>
      </c>
      <c r="C55" s="47">
        <f>SUM(C52:C54)</f>
        <v>8071740.0899999999</v>
      </c>
      <c r="D55" s="47">
        <f t="shared" ref="D55:V55" si="10">SUM(D52:D54)</f>
        <v>552502.76</v>
      </c>
      <c r="E55" s="47">
        <f t="shared" si="10"/>
        <v>123268.62</v>
      </c>
      <c r="F55" s="47">
        <f t="shared" si="10"/>
        <v>0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2094.44</v>
      </c>
      <c r="K55" s="47">
        <f t="shared" si="10"/>
        <v>0</v>
      </c>
      <c r="L55" s="47">
        <f t="shared" si="10"/>
        <v>309541.8</v>
      </c>
      <c r="M55" s="47">
        <f t="shared" si="10"/>
        <v>337.38</v>
      </c>
      <c r="N55" s="47">
        <f t="shared" si="10"/>
        <v>17524.41</v>
      </c>
      <c r="O55" s="47">
        <f t="shared" si="10"/>
        <v>0</v>
      </c>
      <c r="P55" s="47">
        <f t="shared" si="10"/>
        <v>300.09000000000003</v>
      </c>
      <c r="Q55" s="47">
        <f t="shared" si="10"/>
        <v>0</v>
      </c>
      <c r="R55" s="47">
        <f t="shared" si="10"/>
        <v>0</v>
      </c>
      <c r="S55" s="47">
        <f t="shared" si="10"/>
        <v>0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1005569.5000000001</v>
      </c>
      <c r="X55" s="48"/>
      <c r="Y55" s="48">
        <f t="shared" ref="Y55" si="11">SUM(Y52:Y54)</f>
        <v>9077309.5899999999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>
        <f>'жовтень 2025'!Y57</f>
        <v>1365795.47</v>
      </c>
      <c r="D57" s="95">
        <v>98746.44</v>
      </c>
      <c r="E57" s="95">
        <v>23859.52</v>
      </c>
      <c r="F57" s="48"/>
      <c r="G57" s="48"/>
      <c r="H57" s="48"/>
      <c r="I57" s="48"/>
      <c r="J57" s="95">
        <v>607</v>
      </c>
      <c r="K57" s="48">
        <v>1050</v>
      </c>
      <c r="L57" s="95">
        <v>19764.04</v>
      </c>
      <c r="M57" s="95">
        <v>369.64</v>
      </c>
      <c r="N57" s="95">
        <v>3534.59</v>
      </c>
      <c r="O57" s="48"/>
      <c r="P57" s="48"/>
      <c r="Q57" s="48"/>
      <c r="R57" s="48"/>
      <c r="S57" s="48"/>
      <c r="T57" s="48"/>
      <c r="U57" s="48"/>
      <c r="V57" s="48"/>
      <c r="W57" s="48">
        <f>SUM(D57:V57)</f>
        <v>147931.23000000001</v>
      </c>
      <c r="X57" s="48"/>
      <c r="Y57" s="48">
        <f>C57+W57</f>
        <v>1513726.7</v>
      </c>
    </row>
    <row r="58" spans="1:25" x14ac:dyDescent="0.3">
      <c r="B58" s="5"/>
      <c r="C58" s="5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>
        <f>'жовтень 2025'!Y59</f>
        <v>5736493.2000000011</v>
      </c>
      <c r="D59" s="22">
        <v>290859.73</v>
      </c>
      <c r="E59" s="22">
        <v>62173.86</v>
      </c>
      <c r="F59" s="95">
        <v>6428</v>
      </c>
      <c r="G59" s="48"/>
      <c r="H59" s="48"/>
      <c r="I59" s="48"/>
      <c r="J59" s="99">
        <v>12120.5</v>
      </c>
      <c r="K59" s="48">
        <v>2100</v>
      </c>
      <c r="L59" s="22">
        <v>318200.92</v>
      </c>
      <c r="M59" s="95">
        <v>5001.8999999999996</v>
      </c>
      <c r="N59" s="95">
        <v>57456.3</v>
      </c>
      <c r="O59" s="48"/>
      <c r="P59" s="48"/>
      <c r="Q59" s="48"/>
      <c r="R59" s="48"/>
      <c r="S59" s="48"/>
      <c r="T59" s="48"/>
      <c r="U59" s="48"/>
      <c r="V59" s="48"/>
      <c r="W59" s="48">
        <f t="shared" ref="W59:W61" si="12">SUM(D59:V59)</f>
        <v>754341.21000000008</v>
      </c>
      <c r="X59" s="48"/>
      <c r="Y59" s="48">
        <f t="shared" ref="Y59:Y61" si="13">C59+W59</f>
        <v>6490834.4100000011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>
        <f>'жовтень 2025'!Y61</f>
        <v>1725968.8199999996</v>
      </c>
      <c r="D61" s="95">
        <v>133525.43</v>
      </c>
      <c r="E61" s="95">
        <v>30399.78</v>
      </c>
      <c r="F61" s="48"/>
      <c r="G61" s="48"/>
      <c r="H61" s="48"/>
      <c r="I61" s="48"/>
      <c r="J61" s="95">
        <v>9160</v>
      </c>
      <c r="K61" s="48"/>
      <c r="L61" s="95">
        <v>10215.200000000001</v>
      </c>
      <c r="M61" s="48"/>
      <c r="N61" s="95">
        <v>3569.2</v>
      </c>
      <c r="O61" s="48"/>
      <c r="P61" s="48"/>
      <c r="Q61" s="48"/>
      <c r="R61" s="48"/>
      <c r="S61" s="48"/>
      <c r="T61" s="48"/>
      <c r="U61" s="48"/>
      <c r="V61" s="48"/>
      <c r="W61" s="48">
        <f t="shared" si="12"/>
        <v>186869.61000000002</v>
      </c>
      <c r="X61" s="48"/>
      <c r="Y61" s="48">
        <f t="shared" si="13"/>
        <v>1912838.4299999997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55</v>
      </c>
      <c r="C63" s="53" t="s">
        <v>57</v>
      </c>
      <c r="D63" s="54">
        <f>D30+D50+D55+D57+D59+D61</f>
        <v>21188916.350000005</v>
      </c>
      <c r="E63" s="54">
        <f t="shared" ref="E63:W63" si="14">E30+E50+E55+E57+E59+E61</f>
        <v>4663296.9800000004</v>
      </c>
      <c r="F63" s="54">
        <f t="shared" si="14"/>
        <v>613318.81000000006</v>
      </c>
      <c r="G63" s="54">
        <f t="shared" si="14"/>
        <v>0</v>
      </c>
      <c r="H63" s="54">
        <f t="shared" si="14"/>
        <v>7424479.7699999986</v>
      </c>
      <c r="I63" s="54">
        <f t="shared" si="14"/>
        <v>237124.59999999998</v>
      </c>
      <c r="J63" s="54">
        <f t="shared" si="14"/>
        <v>211629.73</v>
      </c>
      <c r="K63" s="54">
        <f t="shared" si="14"/>
        <v>7210</v>
      </c>
      <c r="L63" s="54">
        <f t="shared" si="14"/>
        <v>5991975.25</v>
      </c>
      <c r="M63" s="54">
        <f t="shared" si="14"/>
        <v>176242.97</v>
      </c>
      <c r="N63" s="54">
        <f t="shared" si="14"/>
        <v>1813258.2400000002</v>
      </c>
      <c r="O63" s="54">
        <f t="shared" si="14"/>
        <v>77513.86</v>
      </c>
      <c r="P63" s="54">
        <f t="shared" si="14"/>
        <v>82065.73</v>
      </c>
      <c r="Q63" s="54">
        <f t="shared" si="14"/>
        <v>0</v>
      </c>
      <c r="R63" s="54">
        <f t="shared" si="14"/>
        <v>0</v>
      </c>
      <c r="S63" s="54">
        <f t="shared" si="14"/>
        <v>0</v>
      </c>
      <c r="T63" s="54">
        <f t="shared" si="14"/>
        <v>122025</v>
      </c>
      <c r="U63" s="54">
        <f t="shared" si="14"/>
        <v>0</v>
      </c>
      <c r="V63" s="54">
        <f t="shared" si="14"/>
        <v>0</v>
      </c>
      <c r="W63" s="54">
        <f t="shared" si="14"/>
        <v>42609057.289999999</v>
      </c>
      <c r="X63" s="54"/>
      <c r="Y63" s="55" t="s">
        <v>57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56</v>
      </c>
      <c r="C65" s="56">
        <f>C30+C50+C55+C57+C59+C61</f>
        <v>338128058.91999996</v>
      </c>
      <c r="D65" s="57">
        <f>D8+D63</f>
        <v>21188916.350000005</v>
      </c>
      <c r="E65" s="57">
        <f t="shared" ref="E65:V65" si="15">E8+E63</f>
        <v>4663296.9800000004</v>
      </c>
      <c r="F65" s="57">
        <f t="shared" si="15"/>
        <v>613318.81000000006</v>
      </c>
      <c r="G65" s="57">
        <f t="shared" si="15"/>
        <v>0</v>
      </c>
      <c r="H65" s="57">
        <f t="shared" si="15"/>
        <v>7424479.7699999986</v>
      </c>
      <c r="I65" s="57">
        <f t="shared" si="15"/>
        <v>237124.59999999998</v>
      </c>
      <c r="J65" s="57">
        <f t="shared" si="15"/>
        <v>211629.73</v>
      </c>
      <c r="K65" s="57">
        <f t="shared" si="15"/>
        <v>7210</v>
      </c>
      <c r="L65" s="57">
        <f t="shared" si="15"/>
        <v>5991975.25</v>
      </c>
      <c r="M65" s="57">
        <f t="shared" si="15"/>
        <v>176242.97</v>
      </c>
      <c r="N65" s="57">
        <f t="shared" si="15"/>
        <v>1813258.2400000002</v>
      </c>
      <c r="O65" s="57">
        <f t="shared" si="15"/>
        <v>77513.86</v>
      </c>
      <c r="P65" s="57">
        <f t="shared" si="15"/>
        <v>82065.73</v>
      </c>
      <c r="Q65" s="57">
        <f t="shared" si="15"/>
        <v>0</v>
      </c>
      <c r="R65" s="57">
        <f t="shared" si="15"/>
        <v>0</v>
      </c>
      <c r="S65" s="57">
        <f t="shared" si="15"/>
        <v>0</v>
      </c>
      <c r="T65" s="57">
        <f t="shared" si="15"/>
        <v>122025</v>
      </c>
      <c r="U65" s="57">
        <f t="shared" si="15"/>
        <v>0</v>
      </c>
      <c r="V65" s="57">
        <f t="shared" si="15"/>
        <v>0</v>
      </c>
      <c r="W65" s="58" t="s">
        <v>57</v>
      </c>
      <c r="X65" s="57"/>
      <c r="Y65" s="57">
        <f>Y30+Y50+Y55+Y57+Y59+Y61</f>
        <v>380737116.21000004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62</v>
      </c>
      <c r="C67" s="64">
        <f>'жовтень 2025'!Y67</f>
        <v>61840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>
        <f>SUM(D67:V67)</f>
        <v>0</v>
      </c>
      <c r="X67" s="48"/>
      <c r="Y67" s="48">
        <f>C67+W67</f>
        <v>61840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4.4" x14ac:dyDescent="0.3">
      <c r="A70" s="16"/>
      <c r="B70" s="19"/>
      <c r="C70" s="45"/>
      <c r="D70" s="44"/>
      <c r="E70" s="44"/>
      <c r="F70" s="44"/>
      <c r="G70" s="44"/>
      <c r="H70" s="44"/>
      <c r="I70" s="44"/>
      <c r="J70" s="44"/>
      <c r="K70" s="44"/>
      <c r="L70" s="44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94"/>
      <c r="E73" s="94"/>
      <c r="F73" s="44"/>
      <c r="G73" s="44"/>
      <c r="H73" s="44"/>
      <c r="I73" s="44"/>
      <c r="J73" s="98"/>
      <c r="K73" s="44"/>
      <c r="L73" s="49"/>
      <c r="N73" s="94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ht="14.4" x14ac:dyDescent="0.3">
      <c r="A74" s="17"/>
      <c r="B74" s="20"/>
      <c r="C74" s="45"/>
      <c r="F74" s="44"/>
      <c r="G74" s="44"/>
      <c r="H74" s="44"/>
      <c r="I74" s="44"/>
      <c r="J74" s="101"/>
      <c r="K74" s="44"/>
      <c r="L74" s="44"/>
      <c r="N74" s="94"/>
      <c r="O74" s="44"/>
      <c r="P74" s="97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22"/>
      <c r="E77" s="22"/>
      <c r="F77" s="48"/>
      <c r="G77" s="48"/>
      <c r="H77" s="48"/>
      <c r="I77" s="48"/>
      <c r="J77" s="95"/>
      <c r="K77" s="48"/>
      <c r="L77" s="48"/>
      <c r="M77" s="95"/>
      <c r="N77" s="95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45" activePane="bottomRight" state="frozen"/>
      <selection pane="topRight" activeCell="C1" sqref="C1"/>
      <selection pane="bottomLeft" activeCell="A9" sqref="A9"/>
      <selection pane="bottomRight" activeCell="A69" sqref="A69:XFD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6.21875" customWidth="1"/>
    <col min="5" max="5" width="13.77734375" customWidth="1"/>
    <col min="6" max="6" width="12.77734375" customWidth="1"/>
    <col min="7" max="7" width="15.88671875" customWidth="1"/>
    <col min="8" max="8" width="13.77734375" customWidth="1"/>
    <col min="9" max="9" width="13.6640625" customWidth="1"/>
    <col min="10" max="10" width="13.77734375" customWidth="1"/>
    <col min="11" max="11" width="13" customWidth="1"/>
    <col min="12" max="12" width="15.44140625" customWidth="1"/>
    <col min="13" max="13" width="14.88671875" customWidth="1"/>
    <col min="14" max="14" width="13.88671875" customWidth="1"/>
    <col min="15" max="15" width="13.109375" customWidth="1"/>
    <col min="16" max="16" width="13.77734375" customWidth="1"/>
    <col min="17" max="17" width="11" customWidth="1"/>
    <col min="18" max="18" width="11.44140625" customWidth="1"/>
    <col min="19" max="19" width="10" bestFit="1" customWidth="1"/>
    <col min="20" max="20" width="14.6640625" customWidth="1"/>
    <col min="21" max="22" width="12.33203125" customWidth="1"/>
    <col min="23" max="23" width="15.88671875" customWidth="1"/>
    <col min="24" max="24" width="4.33203125" customWidth="1"/>
    <col min="25" max="25" width="15.664062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75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73.8" customHeight="1" x14ac:dyDescent="0.3">
      <c r="D6" s="32" t="s">
        <v>92</v>
      </c>
      <c r="E6" s="32" t="s">
        <v>93</v>
      </c>
      <c r="F6" s="32" t="s">
        <v>94</v>
      </c>
      <c r="G6" s="32" t="s">
        <v>95</v>
      </c>
      <c r="H6" s="32" t="s">
        <v>79</v>
      </c>
      <c r="I6" s="32" t="s">
        <v>80</v>
      </c>
      <c r="J6" s="32" t="s">
        <v>81</v>
      </c>
      <c r="K6" s="32" t="s">
        <v>96</v>
      </c>
      <c r="L6" s="32" t="s">
        <v>83</v>
      </c>
      <c r="M6" s="32" t="s">
        <v>84</v>
      </c>
      <c r="N6" s="32" t="s">
        <v>85</v>
      </c>
      <c r="O6" s="32" t="s">
        <v>86</v>
      </c>
      <c r="P6" s="32" t="s">
        <v>91</v>
      </c>
      <c r="Q6" s="32" t="s">
        <v>88</v>
      </c>
      <c r="R6" s="32" t="s">
        <v>89</v>
      </c>
      <c r="S6" s="32" t="s">
        <v>97</v>
      </c>
      <c r="T6" s="32" t="s">
        <v>102</v>
      </c>
      <c r="U6" s="32" t="s">
        <v>103</v>
      </c>
      <c r="V6" s="32" t="s">
        <v>104</v>
      </c>
    </row>
    <row r="7" spans="1:25" x14ac:dyDescent="0.3">
      <c r="D7" s="9">
        <v>2111</v>
      </c>
      <c r="E7" s="9">
        <v>2120</v>
      </c>
      <c r="F7">
        <v>2210</v>
      </c>
      <c r="G7" s="9">
        <v>2220</v>
      </c>
      <c r="H7" s="9">
        <v>2230</v>
      </c>
      <c r="I7" s="9" t="s">
        <v>50</v>
      </c>
      <c r="J7">
        <v>2240</v>
      </c>
      <c r="K7" s="9">
        <v>2250</v>
      </c>
      <c r="L7" s="9">
        <v>2271</v>
      </c>
      <c r="M7" s="9">
        <v>2272</v>
      </c>
      <c r="N7" s="9">
        <v>2273</v>
      </c>
      <c r="O7" s="9">
        <v>2274</v>
      </c>
      <c r="P7" s="9">
        <v>2275</v>
      </c>
      <c r="Q7" s="9">
        <v>2730</v>
      </c>
      <c r="R7">
        <v>2800</v>
      </c>
      <c r="S7" s="9">
        <v>2282</v>
      </c>
      <c r="T7">
        <v>3110</v>
      </c>
      <c r="U7" s="9">
        <v>3122</v>
      </c>
      <c r="V7" s="9">
        <v>3132</v>
      </c>
      <c r="W7" s="26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0">
        <f>D8+E8+F8+G8+H8+I8+J8+K8+L8+M8+N8+O8+P8+Q8+R8+S8+T8+U8+V8</f>
        <v>0</v>
      </c>
      <c r="D8" s="41">
        <f>'листопад 2025'!D81</f>
        <v>0</v>
      </c>
      <c r="E8" s="41">
        <f>'листопад 2025'!E81</f>
        <v>0</v>
      </c>
      <c r="F8" s="41">
        <f>'листопад 2025'!F81</f>
        <v>0</v>
      </c>
      <c r="G8" s="41">
        <f>'листопад 2025'!G81</f>
        <v>0</v>
      </c>
      <c r="H8" s="41">
        <f>'листопад 2025'!H81</f>
        <v>0</v>
      </c>
      <c r="I8" s="41">
        <f>'листопад 2025'!I81</f>
        <v>0</v>
      </c>
      <c r="J8" s="41">
        <f>'листопад 2025'!J81</f>
        <v>0</v>
      </c>
      <c r="K8" s="41">
        <f>'листопад 2025'!K81</f>
        <v>0</v>
      </c>
      <c r="L8" s="41">
        <f>'листопад 2025'!L81</f>
        <v>0</v>
      </c>
      <c r="M8" s="41">
        <f>'листопад 2025'!M81</f>
        <v>0</v>
      </c>
      <c r="N8" s="41">
        <f>'листопад 2025'!N81</f>
        <v>0</v>
      </c>
      <c r="O8" s="41">
        <f>'листопад 2025'!O81</f>
        <v>0</v>
      </c>
      <c r="P8" s="41">
        <f>'листопад 2025'!P81</f>
        <v>0</v>
      </c>
      <c r="Q8" s="41">
        <f>'листопад 2025'!Q81</f>
        <v>0</v>
      </c>
      <c r="R8" s="41">
        <f>'листопад 2025'!R81</f>
        <v>0</v>
      </c>
      <c r="S8" s="41">
        <f>'листопад 2025'!S81</f>
        <v>0</v>
      </c>
      <c r="T8" s="41">
        <f>'листопад 2025'!T81</f>
        <v>0</v>
      </c>
      <c r="U8" s="41">
        <f>'листопад 2025'!U81</f>
        <v>0</v>
      </c>
      <c r="V8" s="41">
        <f>'листопад 2025'!V81</f>
        <v>0</v>
      </c>
      <c r="W8" s="42" t="s">
        <v>57</v>
      </c>
      <c r="X8" s="41"/>
      <c r="Y8" s="42" t="s">
        <v>57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>
        <f>'листопад 2025'!Y10</f>
        <v>9203794.0700000003</v>
      </c>
      <c r="D10" s="100">
        <v>487791.53</v>
      </c>
      <c r="E10" s="100">
        <v>109275.66</v>
      </c>
      <c r="F10">
        <v>3556.5</v>
      </c>
      <c r="G10" s="44"/>
      <c r="H10">
        <v>139597.82</v>
      </c>
      <c r="I10" s="44"/>
      <c r="J10" s="12">
        <v>1868.23</v>
      </c>
      <c r="K10" s="44"/>
      <c r="L10">
        <v>384002.79</v>
      </c>
      <c r="M10" s="96">
        <v>13861.5</v>
      </c>
      <c r="N10">
        <v>88662.07</v>
      </c>
      <c r="O10" s="12"/>
      <c r="P10">
        <v>2228.4</v>
      </c>
      <c r="Q10" s="44"/>
      <c r="R10" s="44"/>
      <c r="S10" s="44"/>
      <c r="T10" s="44"/>
      <c r="U10" s="44"/>
      <c r="V10" s="44"/>
      <c r="W10" s="44">
        <f>SUM(D10:V10)</f>
        <v>1230844.5</v>
      </c>
      <c r="X10" s="44"/>
      <c r="Y10" s="44">
        <f>W10+C10</f>
        <v>10434638.57</v>
      </c>
    </row>
    <row r="11" spans="1:25" x14ac:dyDescent="0.3">
      <c r="A11">
        <v>2</v>
      </c>
      <c r="B11" t="s">
        <v>2</v>
      </c>
      <c r="C11" s="45">
        <f>'листопад 2025'!Y11</f>
        <v>8563808.5799999982</v>
      </c>
      <c r="D11" s="100">
        <v>556023.27</v>
      </c>
      <c r="E11" s="100">
        <v>125244.54</v>
      </c>
      <c r="F11">
        <v>3279.6</v>
      </c>
      <c r="G11" s="44"/>
      <c r="H11">
        <v>157333.78</v>
      </c>
      <c r="I11" s="44"/>
      <c r="J11" s="12">
        <v>2731.03</v>
      </c>
      <c r="K11" s="44"/>
      <c r="L11">
        <v>395927.24</v>
      </c>
      <c r="M11" s="96">
        <v>14693.19</v>
      </c>
      <c r="N11">
        <v>126615.45</v>
      </c>
      <c r="O11" s="12"/>
      <c r="P11">
        <v>1782.72</v>
      </c>
      <c r="Q11" s="44"/>
      <c r="R11" s="44"/>
      <c r="S11" s="44"/>
      <c r="T11" s="44"/>
      <c r="U11" s="44"/>
      <c r="V11" s="44"/>
      <c r="W11" s="44">
        <f t="shared" ref="W11:W29" si="0">SUM(D11:V11)</f>
        <v>1383630.8199999998</v>
      </c>
      <c r="X11" s="44"/>
      <c r="Y11" s="44">
        <f t="shared" ref="Y11:Y29" si="1">W11+C11</f>
        <v>9947439.3999999985</v>
      </c>
    </row>
    <row r="12" spans="1:25" x14ac:dyDescent="0.3">
      <c r="A12">
        <v>3</v>
      </c>
      <c r="B12" t="s">
        <v>3</v>
      </c>
      <c r="C12" s="45">
        <f>'листопад 2025'!Y12</f>
        <v>5020004.7299999995</v>
      </c>
      <c r="D12" s="100">
        <v>312540.09000000003</v>
      </c>
      <c r="E12" s="100">
        <v>69888.179999999993</v>
      </c>
      <c r="F12">
        <v>16683.900000000001</v>
      </c>
      <c r="G12" s="44"/>
      <c r="H12">
        <v>81236.47</v>
      </c>
      <c r="I12" s="44"/>
      <c r="J12" s="12">
        <v>199148.82</v>
      </c>
      <c r="K12" s="44"/>
      <c r="M12" s="96">
        <v>5341.85</v>
      </c>
      <c r="N12">
        <v>83370.09</v>
      </c>
      <c r="O12" s="12">
        <v>132173.25</v>
      </c>
      <c r="P12">
        <v>891.36</v>
      </c>
      <c r="Q12" s="44"/>
      <c r="R12" s="44"/>
      <c r="S12" s="44"/>
      <c r="T12" s="44"/>
      <c r="U12" s="44"/>
      <c r="V12" s="44"/>
      <c r="W12" s="44">
        <f t="shared" si="0"/>
        <v>901274.00999999989</v>
      </c>
      <c r="X12" s="44"/>
      <c r="Y12" s="44">
        <f t="shared" si="1"/>
        <v>5921278.7399999993</v>
      </c>
    </row>
    <row r="13" spans="1:25" x14ac:dyDescent="0.3">
      <c r="A13">
        <v>4</v>
      </c>
      <c r="B13" t="s">
        <v>4</v>
      </c>
      <c r="C13" s="45">
        <f>'листопад 2025'!Y13</f>
        <v>0</v>
      </c>
      <c r="D13" s="100"/>
      <c r="E13" s="100"/>
      <c r="G13" s="44"/>
      <c r="I13" s="44"/>
      <c r="J13" s="12"/>
      <c r="K13" s="44"/>
      <c r="M13" s="96"/>
      <c r="O13" s="12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>
        <f t="shared" si="1"/>
        <v>0</v>
      </c>
    </row>
    <row r="14" spans="1:25" x14ac:dyDescent="0.3">
      <c r="A14">
        <v>5</v>
      </c>
      <c r="B14" t="s">
        <v>5</v>
      </c>
      <c r="C14" s="45">
        <f>'листопад 2025'!Y14</f>
        <v>9862022.5999999996</v>
      </c>
      <c r="D14" s="100">
        <v>608422.41</v>
      </c>
      <c r="E14" s="100">
        <v>129880.3</v>
      </c>
      <c r="F14">
        <v>5494.8</v>
      </c>
      <c r="G14" s="44"/>
      <c r="H14">
        <v>38698.35</v>
      </c>
      <c r="I14" s="44"/>
      <c r="J14" s="12">
        <v>1936.23</v>
      </c>
      <c r="K14" s="44"/>
      <c r="L14">
        <v>585764.52</v>
      </c>
      <c r="M14" s="96">
        <v>12937.4</v>
      </c>
      <c r="N14">
        <v>110717.81</v>
      </c>
      <c r="O14" s="12"/>
      <c r="P14">
        <v>1768.46</v>
      </c>
      <c r="Q14" s="44"/>
      <c r="R14" s="44"/>
      <c r="S14" s="44"/>
      <c r="T14" s="44"/>
      <c r="U14" s="44"/>
      <c r="V14" s="44"/>
      <c r="W14" s="44">
        <f t="shared" si="0"/>
        <v>1495620.28</v>
      </c>
      <c r="X14" s="44"/>
      <c r="Y14" s="44">
        <f t="shared" si="1"/>
        <v>11357642.879999999</v>
      </c>
    </row>
    <row r="15" spans="1:25" x14ac:dyDescent="0.3">
      <c r="A15">
        <v>6</v>
      </c>
      <c r="B15" t="s">
        <v>6</v>
      </c>
      <c r="C15" s="45">
        <f>'листопад 2025'!Y15</f>
        <v>8351279.2499999991</v>
      </c>
      <c r="D15" s="100">
        <v>440520.78</v>
      </c>
      <c r="E15" s="100">
        <v>94051.42</v>
      </c>
      <c r="F15">
        <v>3833.4</v>
      </c>
      <c r="G15" s="44"/>
      <c r="H15">
        <v>99132.3</v>
      </c>
      <c r="I15" s="44"/>
      <c r="J15" s="12">
        <v>1768.23</v>
      </c>
      <c r="K15" s="44"/>
      <c r="L15">
        <v>530948.36</v>
      </c>
      <c r="M15" s="96">
        <v>15709.7</v>
      </c>
      <c r="N15">
        <v>86557.6</v>
      </c>
      <c r="O15" s="12"/>
      <c r="P15">
        <v>1782.72</v>
      </c>
      <c r="Q15" s="44"/>
      <c r="R15" s="44"/>
      <c r="S15" s="44"/>
      <c r="T15" s="44"/>
      <c r="U15" s="44"/>
      <c r="V15" s="44"/>
      <c r="W15" s="44">
        <f t="shared" si="0"/>
        <v>1274304.5100000002</v>
      </c>
      <c r="X15" s="44"/>
      <c r="Y15" s="44">
        <f t="shared" si="1"/>
        <v>9625583.7599999998</v>
      </c>
    </row>
    <row r="16" spans="1:25" x14ac:dyDescent="0.3">
      <c r="A16">
        <v>7</v>
      </c>
      <c r="B16" t="s">
        <v>7</v>
      </c>
      <c r="C16" s="45">
        <f>'листопад 2025'!Y16</f>
        <v>11347415.33</v>
      </c>
      <c r="D16" s="100">
        <v>683955.23</v>
      </c>
      <c r="E16" s="100">
        <v>149363.41</v>
      </c>
      <c r="F16">
        <v>5217.8999999999996</v>
      </c>
      <c r="G16" s="44"/>
      <c r="H16">
        <v>165965.45000000001</v>
      </c>
      <c r="I16" s="44"/>
      <c r="J16" s="12">
        <v>2073.83</v>
      </c>
      <c r="K16" s="44"/>
      <c r="L16">
        <v>632449.03</v>
      </c>
      <c r="M16" s="96">
        <v>16633.8</v>
      </c>
      <c r="N16">
        <v>174710.85</v>
      </c>
      <c r="O16" s="12"/>
      <c r="P16">
        <v>2726.38</v>
      </c>
      <c r="Q16" s="44"/>
      <c r="R16" s="44"/>
      <c r="S16" s="44"/>
      <c r="T16" s="44"/>
      <c r="U16" s="44"/>
      <c r="V16" s="44"/>
      <c r="W16" s="44">
        <f t="shared" si="0"/>
        <v>1833095.8800000001</v>
      </c>
      <c r="X16" s="44"/>
      <c r="Y16" s="44">
        <f t="shared" si="1"/>
        <v>13180511.210000001</v>
      </c>
    </row>
    <row r="17" spans="1:25" x14ac:dyDescent="0.3">
      <c r="A17">
        <v>8</v>
      </c>
      <c r="B17" t="s">
        <v>8</v>
      </c>
      <c r="C17" s="45">
        <f>'листопад 2025'!Y17</f>
        <v>6622463.7200000007</v>
      </c>
      <c r="D17" s="100">
        <v>464981.47</v>
      </c>
      <c r="E17" s="100">
        <v>102537.73</v>
      </c>
      <c r="F17">
        <v>2172</v>
      </c>
      <c r="G17" s="44"/>
      <c r="H17">
        <v>78153.649999999994</v>
      </c>
      <c r="I17" s="44"/>
      <c r="J17" s="12">
        <v>27743.43</v>
      </c>
      <c r="K17" s="44"/>
      <c r="M17" s="96">
        <v>5341.85</v>
      </c>
      <c r="N17">
        <v>89816.639999999999</v>
      </c>
      <c r="O17" s="12">
        <v>184991.82</v>
      </c>
      <c r="P17">
        <v>891.36</v>
      </c>
      <c r="Q17" s="44"/>
      <c r="R17" s="44"/>
      <c r="S17" s="44"/>
      <c r="T17" s="44"/>
      <c r="U17" s="44"/>
      <c r="V17" s="44"/>
      <c r="W17" s="44">
        <f t="shared" si="0"/>
        <v>956629.95000000007</v>
      </c>
      <c r="X17" s="44"/>
      <c r="Y17" s="44">
        <f t="shared" si="1"/>
        <v>7579093.6700000009</v>
      </c>
    </row>
    <row r="18" spans="1:25" x14ac:dyDescent="0.3">
      <c r="A18">
        <v>9</v>
      </c>
      <c r="B18" t="s">
        <v>9</v>
      </c>
      <c r="C18" s="45">
        <f>'листопад 2025'!Y18</f>
        <v>6186348.1000000006</v>
      </c>
      <c r="D18" s="100">
        <v>386917.3</v>
      </c>
      <c r="E18" s="100">
        <v>81776.210000000006</v>
      </c>
      <c r="F18">
        <v>46352.47</v>
      </c>
      <c r="G18" s="44"/>
      <c r="H18">
        <v>96552.99</v>
      </c>
      <c r="I18" s="44"/>
      <c r="J18" s="12">
        <v>85565.03</v>
      </c>
      <c r="K18" s="44"/>
      <c r="L18">
        <v>349415.74</v>
      </c>
      <c r="M18" s="96">
        <v>12937.4</v>
      </c>
      <c r="N18">
        <v>75734.92</v>
      </c>
      <c r="O18" s="12"/>
      <c r="P18">
        <v>1337.04</v>
      </c>
      <c r="Q18" s="44"/>
      <c r="R18" s="44"/>
      <c r="S18" s="44"/>
      <c r="T18" s="44"/>
      <c r="U18" s="44"/>
      <c r="V18" s="44"/>
      <c r="W18" s="44">
        <f t="shared" si="0"/>
        <v>1136589.0999999999</v>
      </c>
      <c r="X18" s="44"/>
      <c r="Y18" s="44">
        <f t="shared" si="1"/>
        <v>7322937.2000000002</v>
      </c>
    </row>
    <row r="19" spans="1:25" x14ac:dyDescent="0.3">
      <c r="A19">
        <v>10</v>
      </c>
      <c r="B19" t="s">
        <v>10</v>
      </c>
      <c r="C19" s="45">
        <f>'листопад 2025'!Y19</f>
        <v>7678364.1799999997</v>
      </c>
      <c r="D19" s="100">
        <v>447124.49</v>
      </c>
      <c r="E19" s="100">
        <v>96435.5</v>
      </c>
      <c r="F19">
        <v>2061.2399999999998</v>
      </c>
      <c r="G19" s="44"/>
      <c r="H19">
        <v>123443.91</v>
      </c>
      <c r="I19" s="44"/>
      <c r="J19" s="12">
        <v>1845.03</v>
      </c>
      <c r="K19" s="44"/>
      <c r="L19">
        <v>468914.68</v>
      </c>
      <c r="M19" s="96">
        <v>14785.6</v>
      </c>
      <c r="N19">
        <v>72532.47</v>
      </c>
      <c r="O19" s="12"/>
      <c r="P19">
        <v>445.68</v>
      </c>
      <c r="Q19" s="44"/>
      <c r="R19" s="44"/>
      <c r="S19" s="44"/>
      <c r="T19" s="44"/>
      <c r="U19" s="44"/>
      <c r="V19" s="44"/>
      <c r="W19" s="44">
        <f t="shared" si="0"/>
        <v>1227588.6000000001</v>
      </c>
      <c r="X19" s="44"/>
      <c r="Y19" s="44">
        <f t="shared" si="1"/>
        <v>8905952.7799999993</v>
      </c>
    </row>
    <row r="20" spans="1:25" x14ac:dyDescent="0.3">
      <c r="A20">
        <v>11</v>
      </c>
      <c r="B20" t="s">
        <v>11</v>
      </c>
      <c r="C20" s="45">
        <f>'листопад 2025'!Y20</f>
        <v>5616875.4100000001</v>
      </c>
      <c r="D20" s="100">
        <v>287550.78000000003</v>
      </c>
      <c r="E20" s="100">
        <v>63173.49</v>
      </c>
      <c r="F20">
        <v>3279.6</v>
      </c>
      <c r="G20" s="44"/>
      <c r="H20">
        <v>95279.21</v>
      </c>
      <c r="I20" s="44"/>
      <c r="J20" s="12">
        <v>1842.23</v>
      </c>
      <c r="K20" s="44"/>
      <c r="L20">
        <v>477585.48</v>
      </c>
      <c r="M20" s="96">
        <v>11089.2</v>
      </c>
      <c r="N20">
        <v>76178</v>
      </c>
      <c r="O20" s="12"/>
      <c r="P20">
        <v>891.36</v>
      </c>
      <c r="Q20" s="44"/>
      <c r="R20" s="44"/>
      <c r="S20" s="44"/>
      <c r="T20" s="44"/>
      <c r="U20" s="44"/>
      <c r="V20" s="44"/>
      <c r="W20" s="44">
        <f t="shared" si="0"/>
        <v>1016869.35</v>
      </c>
      <c r="X20" s="44"/>
      <c r="Y20" s="44">
        <f t="shared" si="1"/>
        <v>6633744.7599999998</v>
      </c>
    </row>
    <row r="21" spans="1:25" x14ac:dyDescent="0.3">
      <c r="A21">
        <v>12</v>
      </c>
      <c r="B21" t="s">
        <v>12</v>
      </c>
      <c r="C21" s="45">
        <f>'листопад 2025'!Y21</f>
        <v>7166885.5999999996</v>
      </c>
      <c r="D21" s="100">
        <v>436432.49</v>
      </c>
      <c r="E21" s="100">
        <v>96574.87</v>
      </c>
      <c r="F21">
        <v>2725.8</v>
      </c>
      <c r="G21" s="44"/>
      <c r="H21">
        <v>105684.6</v>
      </c>
      <c r="I21" s="44"/>
      <c r="J21" s="12">
        <v>90446.23</v>
      </c>
      <c r="K21" s="44"/>
      <c r="M21" s="96">
        <v>10121.4</v>
      </c>
      <c r="N21">
        <v>106002.9</v>
      </c>
      <c r="O21" s="12">
        <v>232763.77</v>
      </c>
      <c r="Q21" s="44"/>
      <c r="R21" s="44"/>
      <c r="S21" s="44"/>
      <c r="T21" s="44"/>
      <c r="U21" s="44"/>
      <c r="V21" s="44"/>
      <c r="W21" s="44">
        <f t="shared" si="0"/>
        <v>1080752.06</v>
      </c>
      <c r="X21" s="44"/>
      <c r="Y21" s="44">
        <f t="shared" si="1"/>
        <v>8247637.6600000001</v>
      </c>
    </row>
    <row r="22" spans="1:25" x14ac:dyDescent="0.3">
      <c r="A22">
        <v>13</v>
      </c>
      <c r="B22" t="s">
        <v>13</v>
      </c>
      <c r="C22" s="45">
        <f>'листопад 2025'!Y22</f>
        <v>6735621.6899999995</v>
      </c>
      <c r="D22" s="100">
        <v>419588.7</v>
      </c>
      <c r="E22" s="100">
        <v>91398.13</v>
      </c>
      <c r="F22">
        <v>2193.6</v>
      </c>
      <c r="G22" s="44"/>
      <c r="H22">
        <v>103701.81</v>
      </c>
      <c r="I22" s="44"/>
      <c r="J22" s="12">
        <v>16903.830000000002</v>
      </c>
      <c r="K22" s="44"/>
      <c r="M22" s="96">
        <v>4892.04</v>
      </c>
      <c r="N22">
        <v>83859.11</v>
      </c>
      <c r="O22" s="12">
        <v>182889.71</v>
      </c>
      <c r="P22">
        <v>891.36</v>
      </c>
      <c r="Q22" s="44"/>
      <c r="R22" s="44"/>
      <c r="S22" s="44"/>
      <c r="T22" s="44"/>
      <c r="U22" s="44"/>
      <c r="V22" s="44"/>
      <c r="W22" s="44">
        <f t="shared" si="0"/>
        <v>906318.28999999992</v>
      </c>
      <c r="X22" s="44"/>
      <c r="Y22" s="44">
        <f t="shared" si="1"/>
        <v>7641939.9799999995</v>
      </c>
    </row>
    <row r="23" spans="1:25" x14ac:dyDescent="0.3">
      <c r="A23">
        <v>14</v>
      </c>
      <c r="B23" t="s">
        <v>14</v>
      </c>
      <c r="C23" s="45">
        <f>'листопад 2025'!Y23</f>
        <v>6297998.1000000015</v>
      </c>
      <c r="D23" s="100">
        <v>408124.41</v>
      </c>
      <c r="E23" s="100">
        <v>88603.23</v>
      </c>
      <c r="F23">
        <v>45303.67</v>
      </c>
      <c r="G23" s="44"/>
      <c r="H23">
        <v>105254.56</v>
      </c>
      <c r="I23" s="44"/>
      <c r="J23" s="12">
        <v>1783.83</v>
      </c>
      <c r="K23" s="44"/>
      <c r="M23" s="96">
        <v>7854.85</v>
      </c>
      <c r="N23">
        <v>96507.7</v>
      </c>
      <c r="O23" s="12">
        <v>208443.02</v>
      </c>
      <c r="P23">
        <v>891.36</v>
      </c>
      <c r="Q23" s="44"/>
      <c r="R23" s="44"/>
      <c r="S23" s="44"/>
      <c r="T23" s="44"/>
      <c r="U23" s="44"/>
      <c r="V23" s="44"/>
      <c r="W23" s="44">
        <f t="shared" si="0"/>
        <v>962766.62999999977</v>
      </c>
      <c r="X23" s="44"/>
      <c r="Y23" s="44">
        <f t="shared" si="1"/>
        <v>7260764.7300000014</v>
      </c>
    </row>
    <row r="24" spans="1:25" x14ac:dyDescent="0.3">
      <c r="A24">
        <v>15</v>
      </c>
      <c r="B24" t="s">
        <v>15</v>
      </c>
      <c r="C24" s="45">
        <f>'листопад 2025'!Y24</f>
        <v>12294200.559999999</v>
      </c>
      <c r="D24" s="100">
        <v>804022.95</v>
      </c>
      <c r="E24" s="100">
        <v>176318.68</v>
      </c>
      <c r="F24">
        <v>14090.7</v>
      </c>
      <c r="G24" s="44"/>
      <c r="H24">
        <v>250340.02</v>
      </c>
      <c r="I24" s="44"/>
      <c r="J24" s="12">
        <v>2141.83</v>
      </c>
      <c r="K24" s="44"/>
      <c r="L24">
        <v>338413.37</v>
      </c>
      <c r="M24" s="96">
        <v>17095.849999999999</v>
      </c>
      <c r="N24">
        <v>153229.93</v>
      </c>
      <c r="O24" s="12"/>
      <c r="P24">
        <v>1188.48</v>
      </c>
      <c r="Q24" s="44"/>
      <c r="R24" s="44"/>
      <c r="S24" s="44"/>
      <c r="T24" s="44"/>
      <c r="U24" s="44"/>
      <c r="V24" s="44"/>
      <c r="W24" s="44">
        <f t="shared" si="0"/>
        <v>1756841.8099999998</v>
      </c>
      <c r="X24" s="44"/>
      <c r="Y24" s="44">
        <f t="shared" si="1"/>
        <v>14051042.369999999</v>
      </c>
    </row>
    <row r="25" spans="1:25" x14ac:dyDescent="0.3">
      <c r="A25">
        <v>16</v>
      </c>
      <c r="B25" t="s">
        <v>16</v>
      </c>
      <c r="C25" s="45">
        <f>'листопад 2025'!Y25</f>
        <v>4344733.0100000007</v>
      </c>
      <c r="D25" s="100">
        <v>289841.7</v>
      </c>
      <c r="E25" s="100">
        <v>62174.6</v>
      </c>
      <c r="F25">
        <v>1695.18</v>
      </c>
      <c r="G25" s="44"/>
      <c r="H25">
        <v>35652.26</v>
      </c>
      <c r="I25" s="44"/>
      <c r="J25" s="12">
        <v>1610.63</v>
      </c>
      <c r="K25" s="44"/>
      <c r="L25">
        <v>166521.67000000001</v>
      </c>
      <c r="M25" s="96">
        <v>5267.37</v>
      </c>
      <c r="N25">
        <v>62873.29</v>
      </c>
      <c r="O25" s="12"/>
      <c r="P25" s="44"/>
      <c r="Q25" s="44"/>
      <c r="R25" s="44"/>
      <c r="S25" s="44"/>
      <c r="T25" s="44"/>
      <c r="U25" s="44"/>
      <c r="V25" s="44"/>
      <c r="W25" s="44">
        <f t="shared" si="0"/>
        <v>625636.70000000007</v>
      </c>
      <c r="X25" s="44"/>
      <c r="Y25" s="44">
        <f t="shared" si="1"/>
        <v>4970369.7100000009</v>
      </c>
    </row>
    <row r="26" spans="1:25" x14ac:dyDescent="0.3">
      <c r="A26">
        <v>17</v>
      </c>
      <c r="B26" t="s">
        <v>17</v>
      </c>
      <c r="C26" s="45">
        <f>'листопад 2025'!Y26</f>
        <v>2020332.6500000001</v>
      </c>
      <c r="D26" s="100">
        <v>144550.26999999999</v>
      </c>
      <c r="E26" s="100">
        <v>29339.54</v>
      </c>
      <c r="F26">
        <v>809.1</v>
      </c>
      <c r="G26" s="44"/>
      <c r="H26">
        <v>14275.08</v>
      </c>
      <c r="I26" s="44"/>
      <c r="J26" s="12">
        <v>1141.5999999999999</v>
      </c>
      <c r="K26" s="44"/>
      <c r="L26" s="46"/>
      <c r="M26" s="96"/>
      <c r="N26">
        <v>4144.04</v>
      </c>
      <c r="O26" s="12"/>
      <c r="P26" s="44"/>
      <c r="Q26" s="44"/>
      <c r="R26" s="44"/>
      <c r="S26" s="44"/>
      <c r="T26" s="44"/>
      <c r="U26" s="44"/>
      <c r="V26" s="44"/>
      <c r="W26" s="44">
        <f t="shared" si="0"/>
        <v>194259.63</v>
      </c>
      <c r="X26" s="44"/>
      <c r="Y26" s="44">
        <f t="shared" si="1"/>
        <v>2214592.2800000003</v>
      </c>
    </row>
    <row r="27" spans="1:25" x14ac:dyDescent="0.3">
      <c r="A27">
        <v>18</v>
      </c>
      <c r="B27" t="s">
        <v>18</v>
      </c>
      <c r="C27" s="45">
        <f>'листопад 2025'!Y27</f>
        <v>3045577.14</v>
      </c>
      <c r="D27" s="100">
        <v>211293.97</v>
      </c>
      <c r="E27" s="100">
        <v>44522.05</v>
      </c>
      <c r="F27">
        <v>1362.9</v>
      </c>
      <c r="G27" s="44"/>
      <c r="H27">
        <v>32681.35</v>
      </c>
      <c r="I27" s="44"/>
      <c r="J27" s="12">
        <v>998.24</v>
      </c>
      <c r="K27" s="44"/>
      <c r="L27" s="46"/>
      <c r="M27" s="96">
        <v>541.12</v>
      </c>
      <c r="N27">
        <v>39819.050000000003</v>
      </c>
      <c r="O27" s="12">
        <v>138484.29999999999</v>
      </c>
      <c r="P27" s="44"/>
      <c r="Q27" s="44"/>
      <c r="R27" s="44"/>
      <c r="S27" s="44"/>
      <c r="T27" s="44"/>
      <c r="U27" s="44"/>
      <c r="V27" s="44"/>
      <c r="W27" s="44">
        <f t="shared" si="0"/>
        <v>469702.98</v>
      </c>
      <c r="X27" s="44"/>
      <c r="Y27" s="44">
        <f t="shared" si="1"/>
        <v>3515280.12</v>
      </c>
    </row>
    <row r="28" spans="1:25" x14ac:dyDescent="0.3">
      <c r="A28">
        <v>19</v>
      </c>
      <c r="B28" t="s">
        <v>19</v>
      </c>
      <c r="C28" s="45">
        <f>'листопад 2025'!Y28</f>
        <v>2479284.4299999997</v>
      </c>
      <c r="D28" s="100">
        <v>201757.5</v>
      </c>
      <c r="E28" s="100">
        <v>44802.23</v>
      </c>
      <c r="F28">
        <v>1916.7</v>
      </c>
      <c r="G28" s="44"/>
      <c r="H28">
        <v>25910.18</v>
      </c>
      <c r="I28" s="44"/>
      <c r="J28" s="12">
        <v>802.8</v>
      </c>
      <c r="K28" s="44"/>
      <c r="L28" s="46"/>
      <c r="M28" s="96">
        <v>6561.08</v>
      </c>
      <c r="N28">
        <v>35694.730000000003</v>
      </c>
      <c r="O28" s="44"/>
      <c r="P28" s="44"/>
      <c r="Q28" s="44"/>
      <c r="R28" s="44"/>
      <c r="S28" s="44"/>
      <c r="T28" s="44"/>
      <c r="U28" s="44"/>
      <c r="V28" s="44"/>
      <c r="W28" s="44">
        <f t="shared" si="0"/>
        <v>317445.22000000003</v>
      </c>
      <c r="X28" s="44"/>
      <c r="Y28" s="44">
        <f t="shared" si="1"/>
        <v>2796729.65</v>
      </c>
    </row>
    <row r="29" spans="1:25" x14ac:dyDescent="0.3">
      <c r="A29">
        <v>20</v>
      </c>
      <c r="B29" t="s">
        <v>20</v>
      </c>
      <c r="C29" s="45">
        <f>'листопад 2025'!Y29</f>
        <v>357789.93</v>
      </c>
      <c r="D29" s="46"/>
      <c r="E29" s="46"/>
      <c r="F29" s="44"/>
      <c r="G29" s="44"/>
      <c r="H29" s="44"/>
      <c r="I29" s="44"/>
      <c r="J29" s="44"/>
      <c r="K29" s="44"/>
      <c r="L29" s="46"/>
      <c r="M29" s="70"/>
      <c r="N29" s="44"/>
      <c r="O29" s="44"/>
      <c r="P29" s="44"/>
      <c r="Q29" s="44"/>
      <c r="R29" s="44"/>
      <c r="S29" s="44"/>
      <c r="T29" s="44"/>
      <c r="U29" s="44"/>
      <c r="V29" s="44"/>
      <c r="W29" s="44">
        <f t="shared" si="0"/>
        <v>0</v>
      </c>
      <c r="X29" s="44"/>
      <c r="Y29" s="44">
        <f t="shared" si="1"/>
        <v>357789.93</v>
      </c>
    </row>
    <row r="30" spans="1:25" s="21" customFormat="1" ht="14.4" x14ac:dyDescent="0.3">
      <c r="A30" s="2"/>
      <c r="B30" s="3" t="s">
        <v>21</v>
      </c>
      <c r="C30" s="47">
        <f>SUM(C10:C29)</f>
        <v>123194799.08000001</v>
      </c>
      <c r="D30" s="47">
        <f t="shared" ref="D30:V30" si="2">SUM(D10:D29)</f>
        <v>7591439.3400000008</v>
      </c>
      <c r="E30" s="47">
        <f t="shared" si="2"/>
        <v>1655359.77</v>
      </c>
      <c r="F30" s="47">
        <f t="shared" si="2"/>
        <v>162029.06000000006</v>
      </c>
      <c r="G30" s="47">
        <f t="shared" si="2"/>
        <v>0</v>
      </c>
      <c r="H30" s="47">
        <f t="shared" si="2"/>
        <v>1748893.7900000003</v>
      </c>
      <c r="I30" s="47">
        <f t="shared" si="2"/>
        <v>0</v>
      </c>
      <c r="J30" s="47">
        <f t="shared" si="2"/>
        <v>442351.08</v>
      </c>
      <c r="K30" s="47">
        <f t="shared" si="2"/>
        <v>0</v>
      </c>
      <c r="L30" s="47">
        <f t="shared" si="2"/>
        <v>4329942.8800000008</v>
      </c>
      <c r="M30" s="102">
        <f t="shared" si="2"/>
        <v>175665.2</v>
      </c>
      <c r="N30" s="47">
        <f t="shared" si="2"/>
        <v>1567026.6500000001</v>
      </c>
      <c r="O30" s="47">
        <f t="shared" si="2"/>
        <v>1079745.8699999999</v>
      </c>
      <c r="P30" s="47">
        <f t="shared" si="2"/>
        <v>17716.680000000004</v>
      </c>
      <c r="Q30" s="47">
        <f t="shared" si="2"/>
        <v>0</v>
      </c>
      <c r="R30" s="47">
        <f t="shared" si="2"/>
        <v>0</v>
      </c>
      <c r="S30" s="47">
        <f t="shared" si="2"/>
        <v>0</v>
      </c>
      <c r="T30" s="47">
        <f t="shared" si="2"/>
        <v>0</v>
      </c>
      <c r="U30" s="47">
        <f t="shared" si="2"/>
        <v>0</v>
      </c>
      <c r="V30" s="47">
        <f t="shared" si="2"/>
        <v>0</v>
      </c>
      <c r="W30" s="47">
        <f>SUM(W10:W29)</f>
        <v>18770170.319999993</v>
      </c>
      <c r="X30" s="47"/>
      <c r="Y30" s="47">
        <f t="shared" ref="Y30" si="3">SUM(Y10:Y29)</f>
        <v>141964969.40000004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70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>
        <f>'листопад 2025'!Y32</f>
        <v>15188696.180000002</v>
      </c>
      <c r="D32">
        <v>1135506.71</v>
      </c>
      <c r="E32">
        <v>249812.51</v>
      </c>
      <c r="F32">
        <v>87553.94</v>
      </c>
      <c r="G32" s="44"/>
      <c r="H32" s="44">
        <f>294916.15-1550.64</f>
        <v>293365.51</v>
      </c>
      <c r="I32" s="44">
        <v>38517</v>
      </c>
      <c r="J32" s="12">
        <v>48862.07</v>
      </c>
      <c r="K32" s="44"/>
      <c r="L32" s="44"/>
      <c r="M32" s="96">
        <v>4948.24</v>
      </c>
      <c r="N32">
        <v>117915.53</v>
      </c>
      <c r="O32" s="97">
        <v>503428.89</v>
      </c>
      <c r="P32">
        <v>10220.92</v>
      </c>
      <c r="Q32" s="44"/>
      <c r="R32" s="44"/>
      <c r="S32" s="44"/>
      <c r="T32" s="12">
        <v>101022</v>
      </c>
      <c r="U32" s="44"/>
      <c r="V32" s="44"/>
      <c r="W32" s="44">
        <f>SUM(D32:V32)</f>
        <v>2591153.3199999998</v>
      </c>
      <c r="X32" s="44"/>
      <c r="Y32" s="44">
        <f>W32+C32</f>
        <v>17779849.5</v>
      </c>
    </row>
    <row r="33" spans="1:25" x14ac:dyDescent="0.3">
      <c r="A33">
        <v>2</v>
      </c>
      <c r="B33" t="s">
        <v>24</v>
      </c>
      <c r="C33" s="45">
        <f>'листопад 2025'!Y33</f>
        <v>11914845.41</v>
      </c>
      <c r="D33">
        <v>927061.85</v>
      </c>
      <c r="E33">
        <v>194375.04000000001</v>
      </c>
      <c r="G33" s="44"/>
      <c r="H33" s="44"/>
      <c r="I33" s="44"/>
      <c r="J33" s="12">
        <v>2319.5300000000002</v>
      </c>
      <c r="K33" s="44"/>
      <c r="L33" s="44"/>
      <c r="M33" s="96">
        <v>2811.5</v>
      </c>
      <c r="N33">
        <v>49906.39</v>
      </c>
      <c r="O33" s="97">
        <v>13470.29</v>
      </c>
      <c r="P33">
        <v>1961</v>
      </c>
      <c r="Q33" s="44"/>
      <c r="R33" s="44"/>
      <c r="S33" s="44"/>
      <c r="T33" s="12"/>
      <c r="U33" s="44"/>
      <c r="V33" s="44"/>
      <c r="W33" s="44">
        <f t="shared" ref="W33:W49" si="4">SUM(D33:V33)</f>
        <v>1191905.5999999999</v>
      </c>
      <c r="X33" s="44"/>
      <c r="Y33" s="44">
        <f t="shared" ref="Y33:Y49" si="5">W33+C33</f>
        <v>13106751.01</v>
      </c>
    </row>
    <row r="34" spans="1:25" x14ac:dyDescent="0.3">
      <c r="A34">
        <v>3</v>
      </c>
      <c r="B34" s="10" t="s">
        <v>108</v>
      </c>
      <c r="C34" s="45">
        <f>'листопад 2025'!Y34</f>
        <v>9175605.129999999</v>
      </c>
      <c r="D34">
        <v>604688.74</v>
      </c>
      <c r="E34">
        <v>130977.19</v>
      </c>
      <c r="F34">
        <v>24421.02</v>
      </c>
      <c r="G34" s="44"/>
      <c r="H34" s="44">
        <v>126819.5</v>
      </c>
      <c r="I34" s="44">
        <v>17205.89</v>
      </c>
      <c r="J34" s="12">
        <v>16193.93</v>
      </c>
      <c r="K34" s="44">
        <v>300</v>
      </c>
      <c r="L34" s="44"/>
      <c r="M34" s="96">
        <v>4892.01</v>
      </c>
      <c r="N34">
        <v>83935.44</v>
      </c>
      <c r="O34" s="97">
        <v>213500.4</v>
      </c>
      <c r="P34">
        <v>891.36</v>
      </c>
      <c r="Q34" s="44"/>
      <c r="R34" s="44"/>
      <c r="S34" s="44"/>
      <c r="T34" s="12"/>
      <c r="U34" s="44"/>
      <c r="V34" s="44"/>
      <c r="W34" s="44">
        <f t="shared" si="4"/>
        <v>1223825.48</v>
      </c>
      <c r="X34" s="44"/>
      <c r="Y34" s="44">
        <f t="shared" si="5"/>
        <v>10399430.609999999</v>
      </c>
    </row>
    <row r="35" spans="1:25" x14ac:dyDescent="0.3">
      <c r="A35">
        <v>4</v>
      </c>
      <c r="B35" t="s">
        <v>25</v>
      </c>
      <c r="C35" s="45">
        <f>'листопад 2025'!Y35</f>
        <v>19512998.18</v>
      </c>
      <c r="D35">
        <v>1319655.69</v>
      </c>
      <c r="E35">
        <v>291470.34999999998</v>
      </c>
      <c r="F35">
        <v>72978.080000000002</v>
      </c>
      <c r="G35" s="44"/>
      <c r="H35" s="44">
        <f>378890.17-553.8</f>
        <v>378336.37</v>
      </c>
      <c r="I35" s="44">
        <v>52442.7</v>
      </c>
      <c r="J35" s="12">
        <v>202203.7</v>
      </c>
      <c r="K35" s="44"/>
      <c r="L35">
        <v>807615.81</v>
      </c>
      <c r="M35" s="96">
        <v>12013.3</v>
      </c>
      <c r="N35">
        <v>126651.45</v>
      </c>
      <c r="O35" s="97"/>
      <c r="P35">
        <v>2674.08</v>
      </c>
      <c r="Q35" s="44"/>
      <c r="R35" s="44"/>
      <c r="S35" s="44"/>
      <c r="T35" s="12">
        <v>59022</v>
      </c>
      <c r="U35" s="44"/>
      <c r="V35" s="44"/>
      <c r="W35" s="44">
        <f t="shared" si="4"/>
        <v>3325063.5300000007</v>
      </c>
      <c r="X35" s="44"/>
      <c r="Y35" s="44">
        <f t="shared" si="5"/>
        <v>22838061.710000001</v>
      </c>
    </row>
    <row r="36" spans="1:25" x14ac:dyDescent="0.3">
      <c r="A36">
        <v>5</v>
      </c>
      <c r="B36" t="s">
        <v>26</v>
      </c>
      <c r="C36" s="45">
        <f>'листопад 2025'!Y36</f>
        <v>26632246.560000002</v>
      </c>
      <c r="D36">
        <v>1803863.7</v>
      </c>
      <c r="E36">
        <v>401828.36</v>
      </c>
      <c r="F36">
        <v>195829.74</v>
      </c>
      <c r="G36" s="44"/>
      <c r="H36" s="44">
        <f>532469.08-2658.24</f>
        <v>529810.84</v>
      </c>
      <c r="I36" s="44">
        <v>93529.83</v>
      </c>
      <c r="J36" s="12">
        <v>28454.73</v>
      </c>
      <c r="K36" s="44"/>
      <c r="L36">
        <v>1200570.32</v>
      </c>
      <c r="M36" s="96">
        <v>31881.45</v>
      </c>
      <c r="N36">
        <v>106801</v>
      </c>
      <c r="O36" s="97"/>
      <c r="P36">
        <v>3565.44</v>
      </c>
      <c r="Q36" s="44"/>
      <c r="R36" s="44"/>
      <c r="S36" s="44"/>
      <c r="T36" s="12">
        <v>59022</v>
      </c>
      <c r="U36" s="44"/>
      <c r="V36" s="44"/>
      <c r="W36" s="44">
        <f t="shared" si="4"/>
        <v>4455157.41</v>
      </c>
      <c r="X36" s="44"/>
      <c r="Y36" s="44">
        <f t="shared" si="5"/>
        <v>31087403.970000003</v>
      </c>
    </row>
    <row r="37" spans="1:25" x14ac:dyDescent="0.3">
      <c r="A37">
        <v>6</v>
      </c>
      <c r="B37" s="9" t="s">
        <v>105</v>
      </c>
      <c r="C37" s="45">
        <f>'листопад 2025'!Y37</f>
        <v>7034754.3399999989</v>
      </c>
      <c r="D37">
        <v>529172.41</v>
      </c>
      <c r="E37">
        <v>117788.85</v>
      </c>
      <c r="F37">
        <v>1784.34</v>
      </c>
      <c r="G37" s="44"/>
      <c r="H37" s="44">
        <v>74580.77</v>
      </c>
      <c r="I37" s="44">
        <v>8446.9500000000007</v>
      </c>
      <c r="J37" s="12">
        <v>7107.93</v>
      </c>
      <c r="K37" s="44"/>
      <c r="M37" s="96">
        <v>4329.71</v>
      </c>
      <c r="N37">
        <v>53611.01</v>
      </c>
      <c r="O37" s="97">
        <v>203812.19</v>
      </c>
      <c r="P37">
        <v>891.36</v>
      </c>
      <c r="Q37" s="44"/>
      <c r="R37" s="44"/>
      <c r="S37" s="44"/>
      <c r="T37" s="12"/>
      <c r="U37" s="44"/>
      <c r="V37" s="44"/>
      <c r="W37" s="44">
        <f t="shared" si="4"/>
        <v>1001525.5199999999</v>
      </c>
      <c r="X37" s="44"/>
      <c r="Y37" s="44">
        <f t="shared" si="5"/>
        <v>8036279.8599999985</v>
      </c>
    </row>
    <row r="38" spans="1:25" x14ac:dyDescent="0.3">
      <c r="A38">
        <v>7</v>
      </c>
      <c r="B38" s="10" t="s">
        <v>109</v>
      </c>
      <c r="C38" s="45">
        <f>'листопад 2025'!Y38</f>
        <v>5782100.0299999993</v>
      </c>
      <c r="D38">
        <v>501268.24</v>
      </c>
      <c r="E38">
        <v>111836.06</v>
      </c>
      <c r="F38">
        <v>1784.34</v>
      </c>
      <c r="G38" s="44"/>
      <c r="H38" s="44">
        <v>126819.5</v>
      </c>
      <c r="I38" s="44">
        <v>17205.88</v>
      </c>
      <c r="J38" s="12">
        <v>1843.93</v>
      </c>
      <c r="K38" s="44"/>
      <c r="M38" s="96">
        <v>1686.9</v>
      </c>
      <c r="N38">
        <v>43401.760000000002</v>
      </c>
      <c r="O38" s="97">
        <v>136872.69</v>
      </c>
      <c r="P38">
        <v>445.68</v>
      </c>
      <c r="Q38" s="44"/>
      <c r="R38" s="44"/>
      <c r="S38" s="44"/>
      <c r="T38" s="12"/>
      <c r="U38" s="44"/>
      <c r="V38" s="44"/>
      <c r="W38" s="44">
        <f t="shared" si="4"/>
        <v>943164.9800000001</v>
      </c>
      <c r="X38" s="44"/>
      <c r="Y38" s="44">
        <f t="shared" si="5"/>
        <v>6725265.0099999998</v>
      </c>
    </row>
    <row r="39" spans="1:25" x14ac:dyDescent="0.3">
      <c r="A39">
        <v>8</v>
      </c>
      <c r="B39" t="s">
        <v>27</v>
      </c>
      <c r="C39" s="45">
        <f>'листопад 2025'!Y39</f>
        <v>5951137.1800000006</v>
      </c>
      <c r="D39">
        <v>492099.27</v>
      </c>
      <c r="E39">
        <v>103808.62</v>
      </c>
      <c r="F39">
        <v>166.14</v>
      </c>
      <c r="G39" s="44"/>
      <c r="H39" s="44"/>
      <c r="I39" s="44"/>
      <c r="J39" s="12">
        <v>1501.53</v>
      </c>
      <c r="K39" s="44"/>
      <c r="M39" s="96">
        <v>618.53</v>
      </c>
      <c r="N39">
        <v>52133.75</v>
      </c>
      <c r="O39" s="97">
        <v>2271.71</v>
      </c>
      <c r="Q39" s="44"/>
      <c r="R39" s="44"/>
      <c r="S39" s="44"/>
      <c r="T39" s="12"/>
      <c r="U39" s="44"/>
      <c r="V39" s="44"/>
      <c r="W39" s="44">
        <f t="shared" si="4"/>
        <v>652599.55000000005</v>
      </c>
      <c r="X39" s="44"/>
      <c r="Y39" s="44">
        <f t="shared" si="5"/>
        <v>6603736.7300000004</v>
      </c>
    </row>
    <row r="40" spans="1:25" x14ac:dyDescent="0.3">
      <c r="A40">
        <v>9</v>
      </c>
      <c r="B40" t="s">
        <v>28</v>
      </c>
      <c r="C40" s="45">
        <f>'листопад 2025'!Y40</f>
        <v>13027836.24</v>
      </c>
      <c r="D40">
        <v>897417.32</v>
      </c>
      <c r="E40">
        <v>190125.24</v>
      </c>
      <c r="F40" s="12">
        <v>58169.09</v>
      </c>
      <c r="G40" s="44"/>
      <c r="H40" s="44">
        <f>270601.95-1716.78</f>
        <v>268885.17</v>
      </c>
      <c r="I40" s="44">
        <v>29019.3</v>
      </c>
      <c r="J40" s="12">
        <v>2389.9299999999998</v>
      </c>
      <c r="K40" s="44">
        <v>600</v>
      </c>
      <c r="M40" s="96">
        <v>9333.41</v>
      </c>
      <c r="N40" s="96">
        <v>65710.67</v>
      </c>
      <c r="O40" s="97">
        <v>479082.89</v>
      </c>
      <c r="P40">
        <v>9793.08</v>
      </c>
      <c r="Q40" s="44"/>
      <c r="R40" s="44"/>
      <c r="S40" s="44"/>
      <c r="T40" s="12">
        <v>163398</v>
      </c>
      <c r="U40" s="44"/>
      <c r="V40" s="44"/>
      <c r="W40" s="44">
        <f t="shared" si="4"/>
        <v>2173924.1</v>
      </c>
      <c r="X40" s="44"/>
      <c r="Y40" s="44">
        <f t="shared" si="5"/>
        <v>15201760.34</v>
      </c>
    </row>
    <row r="41" spans="1:25" x14ac:dyDescent="0.3">
      <c r="A41">
        <v>10</v>
      </c>
      <c r="B41" s="9" t="s">
        <v>106</v>
      </c>
      <c r="C41" s="45">
        <f>'листопад 2025'!Y41</f>
        <v>11951066.34</v>
      </c>
      <c r="D41">
        <v>891203.78</v>
      </c>
      <c r="E41">
        <v>199014.25</v>
      </c>
      <c r="F41" s="12">
        <v>78720.899999999994</v>
      </c>
      <c r="G41" s="44"/>
      <c r="H41" s="44">
        <v>223742.3</v>
      </c>
      <c r="I41" s="44">
        <v>25340.85</v>
      </c>
      <c r="J41" s="12">
        <v>43225.53</v>
      </c>
      <c r="K41" s="44"/>
      <c r="M41" s="96">
        <v>10177.629999999999</v>
      </c>
      <c r="N41">
        <v>48225.41</v>
      </c>
      <c r="O41" s="97">
        <v>309225.5</v>
      </c>
      <c r="P41">
        <v>16044.48</v>
      </c>
      <c r="Q41" s="44"/>
      <c r="R41" s="44"/>
      <c r="S41" s="44"/>
      <c r="T41" s="12">
        <v>99522</v>
      </c>
      <c r="U41" s="44"/>
      <c r="V41" s="44"/>
      <c r="W41" s="44">
        <f t="shared" si="4"/>
        <v>1944442.63</v>
      </c>
      <c r="X41" s="44"/>
      <c r="Y41" s="44">
        <f t="shared" si="5"/>
        <v>13895508.969999999</v>
      </c>
    </row>
    <row r="42" spans="1:25" x14ac:dyDescent="0.3">
      <c r="A42">
        <v>11</v>
      </c>
      <c r="B42" s="12" t="s">
        <v>47</v>
      </c>
      <c r="C42" s="45">
        <f>'листопад 2025'!Y42</f>
        <v>12074506.450000003</v>
      </c>
      <c r="D42">
        <v>769179.75</v>
      </c>
      <c r="E42">
        <v>168590.8</v>
      </c>
      <c r="F42" s="12">
        <v>4897.8</v>
      </c>
      <c r="G42" s="44"/>
      <c r="H42" s="44">
        <f>457537.33-1661.4</f>
        <v>455875.93</v>
      </c>
      <c r="I42" s="44">
        <v>80106.600000000006</v>
      </c>
      <c r="J42" s="12">
        <v>27293.03</v>
      </c>
      <c r="K42" s="44"/>
      <c r="L42">
        <v>265573.37</v>
      </c>
      <c r="M42" s="96">
        <v>13923.1</v>
      </c>
      <c r="N42">
        <v>49033.68</v>
      </c>
      <c r="O42" s="97"/>
      <c r="P42">
        <v>7493.66</v>
      </c>
      <c r="Q42" s="44"/>
      <c r="R42" s="44"/>
      <c r="S42" s="44"/>
      <c r="T42" s="12"/>
      <c r="U42" s="44"/>
      <c r="V42" s="44"/>
      <c r="W42" s="44">
        <f t="shared" si="4"/>
        <v>1841967.7200000002</v>
      </c>
      <c r="X42" s="44"/>
      <c r="Y42" s="44">
        <f t="shared" si="5"/>
        <v>13916474.170000004</v>
      </c>
    </row>
    <row r="43" spans="1:25" x14ac:dyDescent="0.3">
      <c r="A43">
        <v>12</v>
      </c>
      <c r="B43" t="s">
        <v>29</v>
      </c>
      <c r="C43" s="45">
        <f>'листопад 2025'!Y43</f>
        <v>18377754.780000001</v>
      </c>
      <c r="D43">
        <v>1220376.03</v>
      </c>
      <c r="E43">
        <v>267171.57</v>
      </c>
      <c r="F43" s="12">
        <v>275792.08</v>
      </c>
      <c r="G43" s="44"/>
      <c r="H43" s="44"/>
      <c r="I43" s="44"/>
      <c r="J43" s="12">
        <v>10810.48</v>
      </c>
      <c r="K43" s="44">
        <v>2100</v>
      </c>
      <c r="L43">
        <v>531146.73</v>
      </c>
      <c r="M43" s="96">
        <v>27846.22</v>
      </c>
      <c r="N43">
        <v>98067.34</v>
      </c>
      <c r="O43" s="97"/>
      <c r="P43">
        <v>6186.34</v>
      </c>
      <c r="Q43" s="44"/>
      <c r="R43" s="44"/>
      <c r="S43" s="44"/>
      <c r="T43" s="12">
        <v>1552020</v>
      </c>
      <c r="U43" s="44"/>
      <c r="V43" s="44"/>
      <c r="W43" s="44">
        <f t="shared" si="4"/>
        <v>3991516.79</v>
      </c>
      <c r="X43" s="44"/>
      <c r="Y43" s="44">
        <f t="shared" si="5"/>
        <v>22369271.57</v>
      </c>
    </row>
    <row r="44" spans="1:25" x14ac:dyDescent="0.3">
      <c r="A44">
        <v>13</v>
      </c>
      <c r="B44" t="s">
        <v>30</v>
      </c>
      <c r="C44" s="45">
        <f>'листопад 2025'!Y44</f>
        <v>28224878.099999994</v>
      </c>
      <c r="D44">
        <v>1870803.56</v>
      </c>
      <c r="E44">
        <v>405954.07</v>
      </c>
      <c r="F44" s="12">
        <v>22427.14</v>
      </c>
      <c r="G44" s="44"/>
      <c r="H44" s="44">
        <f>464273.36-2104.44</f>
        <v>462168.92</v>
      </c>
      <c r="I44" s="44">
        <v>7925.75</v>
      </c>
      <c r="J44" s="12">
        <v>2966.72</v>
      </c>
      <c r="K44" s="44"/>
      <c r="L44">
        <v>1122457.97</v>
      </c>
      <c r="M44" s="96">
        <v>22178.400000000001</v>
      </c>
      <c r="N44">
        <v>110111.95</v>
      </c>
      <c r="O44" s="97"/>
      <c r="P44">
        <v>10904.3</v>
      </c>
      <c r="Q44" s="44"/>
      <c r="R44" s="44"/>
      <c r="S44" s="44"/>
      <c r="T44" s="12">
        <v>158544</v>
      </c>
      <c r="U44" s="44"/>
      <c r="V44" s="44"/>
      <c r="W44" s="44">
        <f t="shared" si="4"/>
        <v>4196442.7799999993</v>
      </c>
      <c r="X44" s="44"/>
      <c r="Y44" s="44">
        <f t="shared" si="5"/>
        <v>32421320.879999995</v>
      </c>
    </row>
    <row r="45" spans="1:25" x14ac:dyDescent="0.3">
      <c r="A45">
        <v>14</v>
      </c>
      <c r="B45" s="9" t="s">
        <v>107</v>
      </c>
      <c r="C45" s="45">
        <f>'листопад 2025'!Y45</f>
        <v>26214259.229999993</v>
      </c>
      <c r="D45">
        <v>1923551.99</v>
      </c>
      <c r="E45">
        <v>420737.32</v>
      </c>
      <c r="F45" s="12">
        <v>113000.86</v>
      </c>
      <c r="G45" s="44"/>
      <c r="H45" s="44">
        <v>447484.61</v>
      </c>
      <c r="I45" s="44">
        <v>50681.7</v>
      </c>
      <c r="J45" s="12">
        <v>88500.93</v>
      </c>
      <c r="K45" s="44"/>
      <c r="L45">
        <v>470102.47</v>
      </c>
      <c r="M45" s="96">
        <v>18482</v>
      </c>
      <c r="N45">
        <v>210980.29</v>
      </c>
      <c r="O45" s="97"/>
      <c r="P45">
        <v>3565.44</v>
      </c>
      <c r="Q45" s="44"/>
      <c r="R45" s="44"/>
      <c r="S45" s="44"/>
      <c r="T45" s="12">
        <v>192744</v>
      </c>
      <c r="U45" s="44"/>
      <c r="V45" s="44"/>
      <c r="W45" s="44">
        <f t="shared" si="4"/>
        <v>3939831.61</v>
      </c>
      <c r="X45" s="44"/>
      <c r="Y45" s="44">
        <f t="shared" si="5"/>
        <v>30154090.839999992</v>
      </c>
    </row>
    <row r="46" spans="1:25" x14ac:dyDescent="0.3">
      <c r="A46">
        <v>15</v>
      </c>
      <c r="B46" t="s">
        <v>31</v>
      </c>
      <c r="C46" s="45">
        <f>'листопад 2025'!Y46</f>
        <v>2713984.56</v>
      </c>
      <c r="G46" s="44"/>
      <c r="H46" s="44"/>
      <c r="I46" s="44"/>
      <c r="J46" s="12"/>
      <c r="K46" s="44"/>
      <c r="L46" s="44"/>
      <c r="M46" s="96"/>
      <c r="N46">
        <v>28885.02</v>
      </c>
      <c r="O46" s="97"/>
      <c r="Q46" s="44"/>
      <c r="R46" s="44"/>
      <c r="S46" s="44"/>
      <c r="T46" s="44"/>
      <c r="U46" s="44"/>
      <c r="V46" s="44"/>
      <c r="W46" s="44">
        <f t="shared" si="4"/>
        <v>28885.02</v>
      </c>
      <c r="X46" s="44"/>
      <c r="Y46" s="44">
        <f t="shared" si="5"/>
        <v>2742869.58</v>
      </c>
    </row>
    <row r="47" spans="1:25" x14ac:dyDescent="0.3">
      <c r="A47">
        <v>16</v>
      </c>
      <c r="B47" t="s">
        <v>32</v>
      </c>
      <c r="C47" s="45">
        <f>'листопад 2025'!Y47</f>
        <v>12492171.390000001</v>
      </c>
      <c r="D47">
        <v>940414.62</v>
      </c>
      <c r="E47">
        <v>204066.98</v>
      </c>
      <c r="F47">
        <v>9779.9</v>
      </c>
      <c r="G47" s="44"/>
      <c r="H47" s="44">
        <f>280911.85-1107.6</f>
        <v>279804.25</v>
      </c>
      <c r="I47" s="44">
        <v>24244.799999999999</v>
      </c>
      <c r="J47" s="12">
        <v>6746</v>
      </c>
      <c r="K47" s="44">
        <v>600</v>
      </c>
      <c r="L47" s="44"/>
      <c r="M47" s="96"/>
      <c r="N47">
        <v>69173.91</v>
      </c>
      <c r="O47" s="97">
        <v>332186.75</v>
      </c>
      <c r="P47">
        <v>891.36</v>
      </c>
      <c r="Q47" s="44"/>
      <c r="R47" s="44"/>
      <c r="S47" s="44"/>
      <c r="T47" s="44"/>
      <c r="U47" s="44"/>
      <c r="V47" s="44"/>
      <c r="W47" s="44">
        <f t="shared" si="4"/>
        <v>1867908.57</v>
      </c>
      <c r="X47" s="44"/>
      <c r="Y47" s="44">
        <f t="shared" si="5"/>
        <v>14360079.960000001</v>
      </c>
    </row>
    <row r="48" spans="1:25" x14ac:dyDescent="0.3">
      <c r="A48">
        <v>17</v>
      </c>
      <c r="B48" t="s">
        <v>33</v>
      </c>
      <c r="C48" s="45">
        <f>'листопад 2025'!Y48</f>
        <v>7037780.4299999997</v>
      </c>
      <c r="D48">
        <v>541294.82999999996</v>
      </c>
      <c r="E48">
        <v>114419.77</v>
      </c>
      <c r="F48">
        <v>10258.14</v>
      </c>
      <c r="G48" s="44"/>
      <c r="H48" s="44">
        <f>111834.12-719.94</f>
        <v>111114.18</v>
      </c>
      <c r="I48" s="44">
        <v>15436.2</v>
      </c>
      <c r="J48" s="12">
        <v>5940</v>
      </c>
      <c r="K48" s="44"/>
      <c r="L48" s="44"/>
      <c r="M48" s="96">
        <v>2445.9</v>
      </c>
      <c r="N48">
        <v>49777.99</v>
      </c>
      <c r="O48" s="97">
        <v>195124.24</v>
      </c>
      <c r="P48">
        <v>445.68</v>
      </c>
      <c r="Q48" s="44"/>
      <c r="R48" s="44"/>
      <c r="S48" s="44"/>
      <c r="T48" s="44"/>
      <c r="U48" s="44"/>
      <c r="V48" s="44"/>
      <c r="W48" s="44">
        <f t="shared" si="4"/>
        <v>1046256.9299999999</v>
      </c>
      <c r="X48" s="44"/>
      <c r="Y48" s="44">
        <f t="shared" si="5"/>
        <v>8084037.3599999994</v>
      </c>
    </row>
    <row r="49" spans="1:25" x14ac:dyDescent="0.3">
      <c r="A49">
        <v>18</v>
      </c>
      <c r="B49" t="s">
        <v>34</v>
      </c>
      <c r="C49" s="45">
        <f>'листопад 2025'!Y49</f>
        <v>5240987.47</v>
      </c>
      <c r="D49">
        <v>450107.4</v>
      </c>
      <c r="E49">
        <v>99563.64</v>
      </c>
      <c r="F49" s="44"/>
      <c r="G49" s="44"/>
      <c r="H49" s="44"/>
      <c r="I49" s="44"/>
      <c r="J49" s="12">
        <v>1014</v>
      </c>
      <c r="K49" s="44"/>
      <c r="L49" s="44"/>
      <c r="M49" s="96">
        <v>433.95</v>
      </c>
      <c r="N49">
        <v>17351.05</v>
      </c>
      <c r="O49" s="12">
        <v>1827.87</v>
      </c>
      <c r="P49" s="44"/>
      <c r="Q49" s="44"/>
      <c r="R49" s="44"/>
      <c r="S49" s="44"/>
      <c r="T49" s="44"/>
      <c r="U49" s="44"/>
      <c r="V49" s="44"/>
      <c r="W49" s="44">
        <f t="shared" si="4"/>
        <v>570297.91</v>
      </c>
      <c r="X49" s="44"/>
      <c r="Y49" s="44">
        <f t="shared" si="5"/>
        <v>5811285.3799999999</v>
      </c>
    </row>
    <row r="50" spans="1:25" ht="14.4" x14ac:dyDescent="0.3">
      <c r="A50" s="2"/>
      <c r="B50" s="3" t="s">
        <v>35</v>
      </c>
      <c r="C50" s="47">
        <f>SUM(C32:C49)</f>
        <v>238547608.00000003</v>
      </c>
      <c r="D50" s="47">
        <f t="shared" ref="D50:V50" si="6">SUM(D32:D49)</f>
        <v>16817665.889999997</v>
      </c>
      <c r="E50" s="47">
        <f t="shared" si="6"/>
        <v>3671540.6199999996</v>
      </c>
      <c r="F50" s="47">
        <f t="shared" si="6"/>
        <v>957563.51000000024</v>
      </c>
      <c r="G50" s="47">
        <f t="shared" si="6"/>
        <v>0</v>
      </c>
      <c r="H50" s="47">
        <f t="shared" si="6"/>
        <v>3778807.85</v>
      </c>
      <c r="I50" s="47">
        <f t="shared" si="6"/>
        <v>460103.45</v>
      </c>
      <c r="J50" s="47">
        <f t="shared" si="6"/>
        <v>497373.96999999991</v>
      </c>
      <c r="K50" s="47">
        <f t="shared" si="6"/>
        <v>3600</v>
      </c>
      <c r="L50" s="47">
        <f t="shared" si="6"/>
        <v>4397466.67</v>
      </c>
      <c r="M50" s="102">
        <f t="shared" si="6"/>
        <v>168002.25000000003</v>
      </c>
      <c r="N50" s="47">
        <f t="shared" si="6"/>
        <v>1381673.64</v>
      </c>
      <c r="O50" s="47">
        <f t="shared" si="6"/>
        <v>2390803.42</v>
      </c>
      <c r="P50" s="47">
        <f t="shared" si="6"/>
        <v>75974.179999999993</v>
      </c>
      <c r="Q50" s="47">
        <f t="shared" si="6"/>
        <v>0</v>
      </c>
      <c r="R50" s="47">
        <f t="shared" si="6"/>
        <v>0</v>
      </c>
      <c r="S50" s="47">
        <f t="shared" si="6"/>
        <v>0</v>
      </c>
      <c r="T50" s="47">
        <f t="shared" si="6"/>
        <v>2385294</v>
      </c>
      <c r="U50" s="47">
        <f t="shared" si="6"/>
        <v>0</v>
      </c>
      <c r="V50" s="47">
        <f t="shared" si="6"/>
        <v>0</v>
      </c>
      <c r="W50" s="48">
        <f>SUM(W32:W49)</f>
        <v>36985869.449999988</v>
      </c>
      <c r="X50" s="48"/>
      <c r="Y50" s="48">
        <f t="shared" ref="Y50" si="7">SUM(Y32:Y49)</f>
        <v>275533477.45000005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70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>
        <f>'листопад 2025'!Y52</f>
        <v>3871400.96</v>
      </c>
      <c r="D52">
        <v>262665.39</v>
      </c>
      <c r="E52">
        <v>57279.92</v>
      </c>
      <c r="F52" s="44"/>
      <c r="G52" s="44"/>
      <c r="H52" s="44"/>
      <c r="I52" s="44"/>
      <c r="J52" s="12">
        <v>67963</v>
      </c>
      <c r="K52" s="44"/>
      <c r="L52">
        <v>249471.5</v>
      </c>
      <c r="M52" s="96">
        <v>168.69</v>
      </c>
      <c r="N52">
        <v>4207.1400000000003</v>
      </c>
      <c r="O52" s="44"/>
      <c r="P52">
        <v>445.68</v>
      </c>
      <c r="Q52" s="44"/>
      <c r="R52" s="44"/>
      <c r="S52" s="44"/>
      <c r="T52" s="44"/>
      <c r="U52" s="44"/>
      <c r="V52" s="44"/>
      <c r="W52" s="44">
        <f>SUM(D52:V52)</f>
        <v>642201.32000000007</v>
      </c>
      <c r="X52" s="44"/>
      <c r="Y52" s="44">
        <f>C52+W52</f>
        <v>4513602.28</v>
      </c>
    </row>
    <row r="53" spans="1:25" x14ac:dyDescent="0.3">
      <c r="A53">
        <v>2</v>
      </c>
      <c r="B53" t="s">
        <v>38</v>
      </c>
      <c r="C53" s="45">
        <f>'листопад 2025'!Y53</f>
        <v>2873122.5699999994</v>
      </c>
      <c r="D53">
        <v>203855.35999999999</v>
      </c>
      <c r="E53">
        <v>43381.02</v>
      </c>
      <c r="F53" s="44"/>
      <c r="G53" s="44"/>
      <c r="H53" s="44"/>
      <c r="I53" s="44"/>
      <c r="J53" s="12">
        <v>161252.6</v>
      </c>
      <c r="K53" s="44"/>
      <c r="L53">
        <v>169130.7</v>
      </c>
      <c r="M53" s="96">
        <v>783.3</v>
      </c>
      <c r="N53">
        <v>9990.83</v>
      </c>
      <c r="O53" s="44"/>
      <c r="P53">
        <v>154.5</v>
      </c>
      <c r="Q53" s="44"/>
      <c r="R53" s="44"/>
      <c r="S53" s="44"/>
      <c r="T53" s="44"/>
      <c r="U53" s="44"/>
      <c r="V53" s="44"/>
      <c r="W53" s="44">
        <f t="shared" ref="W53:W54" si="8">SUM(D53:V53)</f>
        <v>588548.30999999994</v>
      </c>
      <c r="X53" s="44"/>
      <c r="Y53" s="44">
        <f t="shared" ref="Y53:Y54" si="9">C53+W53</f>
        <v>3461670.8799999994</v>
      </c>
    </row>
    <row r="54" spans="1:25" ht="14.4" x14ac:dyDescent="0.3">
      <c r="A54">
        <v>3</v>
      </c>
      <c r="B54" t="s">
        <v>39</v>
      </c>
      <c r="C54" s="45">
        <f>'листопад 2025'!Y54</f>
        <v>2332786.06</v>
      </c>
      <c r="D54" s="94">
        <v>228792.89</v>
      </c>
      <c r="E54" s="94">
        <v>48591.99</v>
      </c>
      <c r="F54" s="44"/>
      <c r="G54" s="44"/>
      <c r="H54" s="44"/>
      <c r="I54" s="44"/>
      <c r="J54" s="98">
        <v>45828</v>
      </c>
      <c r="K54" s="44"/>
      <c r="L54" s="44"/>
      <c r="M54" s="70"/>
      <c r="N54">
        <v>7890.08</v>
      </c>
      <c r="O54" s="44"/>
      <c r="P54" s="44"/>
      <c r="Q54" s="44"/>
      <c r="R54" s="44"/>
      <c r="S54" s="44"/>
      <c r="T54" s="44"/>
      <c r="U54" s="44"/>
      <c r="V54" s="44"/>
      <c r="W54" s="44">
        <f t="shared" si="8"/>
        <v>331102.96000000002</v>
      </c>
      <c r="X54" s="44"/>
      <c r="Y54" s="44">
        <f t="shared" si="9"/>
        <v>2663889.02</v>
      </c>
    </row>
    <row r="55" spans="1:25" ht="14.4" x14ac:dyDescent="0.3">
      <c r="A55" s="2"/>
      <c r="B55" s="3" t="s">
        <v>40</v>
      </c>
      <c r="C55" s="47">
        <f>SUM(C52:C54)</f>
        <v>9077309.5899999999</v>
      </c>
      <c r="D55" s="47">
        <f t="shared" ref="D55:V55" si="10">SUM(D52:D54)</f>
        <v>695313.64</v>
      </c>
      <c r="E55" s="47">
        <f t="shared" si="10"/>
        <v>149252.93</v>
      </c>
      <c r="F55" s="47">
        <f t="shared" si="10"/>
        <v>0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275043.59999999998</v>
      </c>
      <c r="K55" s="47">
        <f t="shared" si="10"/>
        <v>0</v>
      </c>
      <c r="L55" s="47">
        <f t="shared" si="10"/>
        <v>418602.2</v>
      </c>
      <c r="M55" s="102">
        <f t="shared" si="10"/>
        <v>951.99</v>
      </c>
      <c r="N55" s="47">
        <f t="shared" si="10"/>
        <v>22088.050000000003</v>
      </c>
      <c r="O55" s="47">
        <f t="shared" si="10"/>
        <v>0</v>
      </c>
      <c r="P55" s="47">
        <f t="shared" si="10"/>
        <v>600.18000000000006</v>
      </c>
      <c r="Q55" s="47">
        <f t="shared" si="10"/>
        <v>0</v>
      </c>
      <c r="R55" s="47">
        <f t="shared" si="10"/>
        <v>0</v>
      </c>
      <c r="S55" s="47">
        <f t="shared" si="10"/>
        <v>0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1561852.5899999999</v>
      </c>
      <c r="X55" s="48"/>
      <c r="Y55" s="48">
        <f t="shared" ref="Y55" si="11">SUM(Y52:Y54)</f>
        <v>10639162.18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70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>
        <f>'листопад 2025'!Y57</f>
        <v>1513726.7</v>
      </c>
      <c r="D57" s="95">
        <v>139854.74</v>
      </c>
      <c r="E57" s="95">
        <v>32091.4</v>
      </c>
      <c r="F57" s="48"/>
      <c r="G57" s="48"/>
      <c r="H57" s="48"/>
      <c r="I57" s="48"/>
      <c r="J57" s="107">
        <v>1315</v>
      </c>
      <c r="K57" s="48"/>
      <c r="L57" s="95">
        <v>24877.97</v>
      </c>
      <c r="M57" s="106">
        <v>739.28</v>
      </c>
      <c r="N57" s="95">
        <v>3104.53</v>
      </c>
      <c r="O57" s="48"/>
      <c r="P57" s="48"/>
      <c r="Q57" s="48"/>
      <c r="R57" s="48"/>
      <c r="S57" s="48"/>
      <c r="T57" s="48"/>
      <c r="U57" s="48"/>
      <c r="V57" s="48"/>
      <c r="W57" s="48">
        <f>SUM(D57:V57)</f>
        <v>201982.91999999998</v>
      </c>
      <c r="X57" s="48"/>
      <c r="Y57" s="48">
        <f>C57+W57</f>
        <v>1715709.6199999999</v>
      </c>
    </row>
    <row r="58" spans="1:25" x14ac:dyDescent="0.3">
      <c r="B58" s="5"/>
      <c r="C58" s="52"/>
      <c r="D58" s="44"/>
      <c r="E58" s="44"/>
      <c r="F58" s="44"/>
      <c r="G58" s="44"/>
      <c r="H58" s="44"/>
      <c r="I58" s="44"/>
      <c r="J58" s="45"/>
      <c r="K58" s="44"/>
      <c r="L58" s="44"/>
      <c r="M58" s="70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>
        <f>'листопад 2025'!Y59</f>
        <v>6490834.4100000011</v>
      </c>
      <c r="D59" s="22">
        <v>376024.57</v>
      </c>
      <c r="E59" s="22">
        <v>79756.77</v>
      </c>
      <c r="F59" s="95">
        <v>10457.23</v>
      </c>
      <c r="G59" s="48"/>
      <c r="H59" s="48"/>
      <c r="I59" s="48"/>
      <c r="J59" s="108">
        <v>5756.8</v>
      </c>
      <c r="K59" s="48">
        <v>5400</v>
      </c>
      <c r="L59" s="22">
        <v>396911.17</v>
      </c>
      <c r="M59" s="106">
        <v>-5450.7</v>
      </c>
      <c r="N59" s="95">
        <v>-54911.8</v>
      </c>
      <c r="O59" s="48"/>
      <c r="P59" s="95">
        <v>16401.02</v>
      </c>
      <c r="Q59" s="48"/>
      <c r="R59" s="48"/>
      <c r="S59" s="48"/>
      <c r="T59" s="48"/>
      <c r="U59" s="48"/>
      <c r="V59" s="48"/>
      <c r="W59" s="48">
        <f t="shared" ref="W59:W61" si="12">SUM(D59:V59)</f>
        <v>830345.06</v>
      </c>
      <c r="X59" s="48"/>
      <c r="Y59" s="48">
        <f t="shared" ref="Y59:Y61" si="13">C59+W59</f>
        <v>7321179.4700000007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5"/>
      <c r="K60" s="44"/>
      <c r="L60" s="44"/>
      <c r="M60" s="70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>
        <f>'листопад 2025'!Y61</f>
        <v>1912838.4299999997</v>
      </c>
      <c r="D61" s="95">
        <v>165031.06</v>
      </c>
      <c r="E61" s="95">
        <v>37011.050000000003</v>
      </c>
      <c r="F61" s="48"/>
      <c r="G61" s="48"/>
      <c r="H61" s="48"/>
      <c r="I61" s="48"/>
      <c r="J61" s="107">
        <v>17212</v>
      </c>
      <c r="K61" s="48"/>
      <c r="L61" s="95">
        <v>22904.45</v>
      </c>
      <c r="M61" s="106">
        <v>1108.92</v>
      </c>
      <c r="N61" s="95">
        <v>4875.1899999999996</v>
      </c>
      <c r="O61" s="48"/>
      <c r="P61" s="48"/>
      <c r="Q61" s="48"/>
      <c r="R61" s="48"/>
      <c r="S61" s="48"/>
      <c r="T61" s="48"/>
      <c r="U61" s="48"/>
      <c r="V61" s="48"/>
      <c r="W61" s="48">
        <f t="shared" si="12"/>
        <v>248142.67</v>
      </c>
      <c r="X61" s="48"/>
      <c r="Y61" s="48">
        <f t="shared" si="13"/>
        <v>2160981.0999999996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70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55</v>
      </c>
      <c r="C63" s="53" t="s">
        <v>57</v>
      </c>
      <c r="D63" s="54">
        <f>D30+D50+D55+D57+D59+D61</f>
        <v>25785329.239999995</v>
      </c>
      <c r="E63" s="54">
        <f t="shared" ref="E63:W63" si="14">E30+E50+E55+E57+E59+E61</f>
        <v>5625012.5399999991</v>
      </c>
      <c r="F63" s="54">
        <f t="shared" si="14"/>
        <v>1130049.8000000003</v>
      </c>
      <c r="G63" s="54">
        <f t="shared" si="14"/>
        <v>0</v>
      </c>
      <c r="H63" s="54">
        <f t="shared" si="14"/>
        <v>5527701.6400000006</v>
      </c>
      <c r="I63" s="54">
        <f t="shared" si="14"/>
        <v>460103.45</v>
      </c>
      <c r="J63" s="54">
        <f t="shared" si="14"/>
        <v>1239052.45</v>
      </c>
      <c r="K63" s="54">
        <f t="shared" si="14"/>
        <v>9000</v>
      </c>
      <c r="L63" s="54">
        <f t="shared" si="14"/>
        <v>9590705.3399999999</v>
      </c>
      <c r="M63" s="103">
        <f t="shared" si="14"/>
        <v>341016.94000000006</v>
      </c>
      <c r="N63" s="54">
        <f t="shared" si="14"/>
        <v>2923856.26</v>
      </c>
      <c r="O63" s="54">
        <f t="shared" si="14"/>
        <v>3470549.29</v>
      </c>
      <c r="P63" s="54">
        <f t="shared" si="14"/>
        <v>110692.06</v>
      </c>
      <c r="Q63" s="54">
        <f t="shared" si="14"/>
        <v>0</v>
      </c>
      <c r="R63" s="54">
        <f t="shared" si="14"/>
        <v>0</v>
      </c>
      <c r="S63" s="54">
        <f t="shared" si="14"/>
        <v>0</v>
      </c>
      <c r="T63" s="54">
        <f t="shared" si="14"/>
        <v>2385294</v>
      </c>
      <c r="U63" s="54">
        <f t="shared" si="14"/>
        <v>0</v>
      </c>
      <c r="V63" s="54">
        <f t="shared" si="14"/>
        <v>0</v>
      </c>
      <c r="W63" s="54">
        <f t="shared" si="14"/>
        <v>58598363.00999999</v>
      </c>
      <c r="X63" s="54"/>
      <c r="Y63" s="55" t="s">
        <v>57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70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56</v>
      </c>
      <c r="C65" s="56">
        <f>C30+C50+C55+C57+C59+C61</f>
        <v>380737116.21000004</v>
      </c>
      <c r="D65" s="57">
        <f>D8+D63</f>
        <v>25785329.239999995</v>
      </c>
      <c r="E65" s="57">
        <f t="shared" ref="E65:V65" si="15">E8+E63</f>
        <v>5625012.5399999991</v>
      </c>
      <c r="F65" s="57">
        <f t="shared" si="15"/>
        <v>1130049.8000000003</v>
      </c>
      <c r="G65" s="57">
        <f t="shared" si="15"/>
        <v>0</v>
      </c>
      <c r="H65" s="57">
        <f t="shared" si="15"/>
        <v>5527701.6400000006</v>
      </c>
      <c r="I65" s="57">
        <f t="shared" si="15"/>
        <v>460103.45</v>
      </c>
      <c r="J65" s="57">
        <f t="shared" si="15"/>
        <v>1239052.45</v>
      </c>
      <c r="K65" s="57">
        <f t="shared" si="15"/>
        <v>9000</v>
      </c>
      <c r="L65" s="57">
        <f t="shared" si="15"/>
        <v>9590705.3399999999</v>
      </c>
      <c r="M65" s="104">
        <f t="shared" si="15"/>
        <v>341016.94000000006</v>
      </c>
      <c r="N65" s="57">
        <f t="shared" si="15"/>
        <v>2923856.26</v>
      </c>
      <c r="O65" s="57">
        <f t="shared" si="15"/>
        <v>3470549.29</v>
      </c>
      <c r="P65" s="57">
        <f t="shared" si="15"/>
        <v>110692.06</v>
      </c>
      <c r="Q65" s="57">
        <f t="shared" si="15"/>
        <v>0</v>
      </c>
      <c r="R65" s="57">
        <f t="shared" si="15"/>
        <v>0</v>
      </c>
      <c r="S65" s="57">
        <f t="shared" si="15"/>
        <v>0</v>
      </c>
      <c r="T65" s="57">
        <f t="shared" si="15"/>
        <v>2385294</v>
      </c>
      <c r="U65" s="57">
        <f t="shared" si="15"/>
        <v>0</v>
      </c>
      <c r="V65" s="57">
        <f t="shared" si="15"/>
        <v>0</v>
      </c>
      <c r="W65" s="58" t="s">
        <v>57</v>
      </c>
      <c r="X65" s="57"/>
      <c r="Y65" s="57">
        <f>Y30+Y50+Y55+Y57+Y59+Y61</f>
        <v>439335479.22000015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70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62</v>
      </c>
      <c r="C67" s="64">
        <f>'листопад 2025'!Y67</f>
        <v>61840</v>
      </c>
      <c r="D67" s="48"/>
      <c r="E67" s="48"/>
      <c r="F67" s="48"/>
      <c r="G67" s="48"/>
      <c r="H67" s="48"/>
      <c r="I67" s="48"/>
      <c r="J67" s="48"/>
      <c r="K67" s="48"/>
      <c r="L67" s="48"/>
      <c r="M67" s="105"/>
      <c r="N67" s="48"/>
      <c r="O67" s="48"/>
      <c r="P67" s="48"/>
      <c r="Q67" s="48"/>
      <c r="R67" s="48"/>
      <c r="S67" s="48"/>
      <c r="T67" s="48"/>
      <c r="U67" s="48"/>
      <c r="V67" s="48"/>
      <c r="W67" s="48">
        <f>SUM(D67:V67)</f>
        <v>0</v>
      </c>
      <c r="X67" s="48"/>
      <c r="Y67" s="48">
        <f>C67+W67</f>
        <v>61840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70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M69" s="96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4.4" x14ac:dyDescent="0.3">
      <c r="A70" s="16"/>
      <c r="B70" s="19"/>
      <c r="C70" s="45"/>
      <c r="D70" s="44"/>
      <c r="E70" s="44"/>
      <c r="F70" s="44"/>
      <c r="G70" s="44"/>
      <c r="H70" s="44"/>
      <c r="I70" s="44"/>
      <c r="J70" s="44"/>
      <c r="K70" s="44"/>
      <c r="L70" s="44"/>
      <c r="M70" s="96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70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70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94"/>
      <c r="E73" s="94"/>
      <c r="G73" s="44"/>
      <c r="H73" s="44"/>
      <c r="I73" s="44"/>
      <c r="J73" s="98"/>
      <c r="K73" s="44"/>
      <c r="L73" s="94"/>
      <c r="M73" s="96"/>
      <c r="N73" s="94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ht="14.4" x14ac:dyDescent="0.3">
      <c r="A74" s="17"/>
      <c r="B74" s="20"/>
      <c r="C74" s="45"/>
      <c r="F74" s="44"/>
      <c r="G74" s="44"/>
      <c r="H74" s="44"/>
      <c r="I74" s="44"/>
      <c r="J74" s="12"/>
      <c r="K74" s="44"/>
      <c r="M74" s="96"/>
      <c r="N74" s="94"/>
      <c r="O74" s="44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105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70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22"/>
      <c r="E77" s="22"/>
      <c r="F77" s="48"/>
      <c r="G77" s="48"/>
      <c r="H77" s="48"/>
      <c r="I77" s="48"/>
      <c r="J77" s="109"/>
      <c r="K77" s="48"/>
      <c r="L77" s="22"/>
      <c r="M77" s="106"/>
      <c r="N77" s="95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70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103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70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104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tabSelected="1" zoomScale="70" zoomScaleNormal="70"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M30" sqref="M30"/>
    </sheetView>
  </sheetViews>
  <sheetFormatPr defaultRowHeight="13.8" x14ac:dyDescent="0.3"/>
  <cols>
    <col min="1" max="1" width="3.6640625" style="13" customWidth="1"/>
    <col min="2" max="2" width="33.21875" style="13" customWidth="1"/>
    <col min="3" max="3" width="3.21875" style="28" customWidth="1"/>
    <col min="4" max="4" width="14.33203125" style="27" customWidth="1"/>
    <col min="5" max="5" width="13.77734375" style="27" customWidth="1"/>
    <col min="6" max="6" width="12.77734375" style="27" customWidth="1"/>
    <col min="7" max="7" width="14.5546875" style="27" customWidth="1"/>
    <col min="8" max="8" width="13.77734375" style="27" customWidth="1"/>
    <col min="9" max="9" width="12.44140625" style="27" customWidth="1"/>
    <col min="10" max="10" width="12.21875" style="27" customWidth="1"/>
    <col min="11" max="11" width="13.33203125" style="27" customWidth="1"/>
    <col min="12" max="12" width="15.44140625" style="27" customWidth="1"/>
    <col min="13" max="13" width="15" style="27" customWidth="1"/>
    <col min="14" max="14" width="15.44140625" style="27" customWidth="1"/>
    <col min="15" max="15" width="14.109375" style="27" customWidth="1"/>
    <col min="16" max="16" width="12.21875" style="27" customWidth="1"/>
    <col min="17" max="17" width="11" style="27" customWidth="1"/>
    <col min="18" max="18" width="11.44140625" style="27" customWidth="1"/>
    <col min="19" max="19" width="9.5546875" style="27" bestFit="1" customWidth="1"/>
    <col min="20" max="20" width="15.44140625" style="27" customWidth="1"/>
    <col min="21" max="21" width="12.109375" style="27" customWidth="1"/>
    <col min="22" max="22" width="13" style="27" customWidth="1"/>
    <col min="23" max="23" width="17" style="27" customWidth="1"/>
    <col min="24" max="24" width="4.33203125" style="28" customWidth="1"/>
    <col min="25" max="25" width="13.44140625" style="28" customWidth="1"/>
    <col min="26" max="27" width="8.88671875" style="28"/>
  </cols>
  <sheetData>
    <row r="1" spans="1:27" s="13" customFormat="1" x14ac:dyDescent="0.3">
      <c r="B1" s="112" t="s">
        <v>51</v>
      </c>
      <c r="C1" s="112"/>
      <c r="X1" s="34"/>
      <c r="Y1" s="34"/>
      <c r="Z1" s="34"/>
      <c r="AA1" s="34"/>
    </row>
    <row r="2" spans="1:27" s="13" customFormat="1" x14ac:dyDescent="0.3">
      <c r="C2" s="34"/>
      <c r="D2" s="112" t="s">
        <v>61</v>
      </c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X2" s="34"/>
      <c r="Y2" s="34"/>
      <c r="Z2" s="34"/>
      <c r="AA2" s="34"/>
    </row>
    <row r="3" spans="1:27" s="13" customFormat="1" x14ac:dyDescent="0.3">
      <c r="C3" s="34"/>
      <c r="D3" s="112" t="s">
        <v>67</v>
      </c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X3" s="34"/>
      <c r="Y3" s="34"/>
      <c r="Z3" s="34"/>
      <c r="AA3" s="34"/>
    </row>
    <row r="4" spans="1:27" s="13" customFormat="1" x14ac:dyDescent="0.3">
      <c r="B4" s="13" t="s">
        <v>53</v>
      </c>
      <c r="C4" s="34"/>
      <c r="X4" s="34"/>
      <c r="Y4" s="34"/>
      <c r="Z4" s="34"/>
      <c r="AA4" s="34"/>
    </row>
    <row r="5" spans="1:27" s="13" customFormat="1" ht="4.2" customHeight="1" x14ac:dyDescent="0.3">
      <c r="B5" s="13" t="s">
        <v>54</v>
      </c>
      <c r="C5" s="34"/>
      <c r="X5" s="34"/>
      <c r="Y5" s="34"/>
      <c r="Z5" s="34"/>
      <c r="AA5" s="34"/>
    </row>
    <row r="6" spans="1:27" s="13" customFormat="1" ht="93.6" customHeight="1" x14ac:dyDescent="0.3">
      <c r="C6" s="34"/>
      <c r="D6" s="32" t="s">
        <v>92</v>
      </c>
      <c r="E6" s="32" t="s">
        <v>93</v>
      </c>
      <c r="F6" s="32" t="s">
        <v>100</v>
      </c>
      <c r="G6" s="32" t="s">
        <v>95</v>
      </c>
      <c r="H6" s="32" t="s">
        <v>79</v>
      </c>
      <c r="I6" s="32" t="s">
        <v>80</v>
      </c>
      <c r="J6" s="32" t="s">
        <v>81</v>
      </c>
      <c r="K6" s="32" t="s">
        <v>96</v>
      </c>
      <c r="L6" s="78" t="s">
        <v>83</v>
      </c>
      <c r="M6" s="78" t="s">
        <v>84</v>
      </c>
      <c r="N6" s="78" t="s">
        <v>85</v>
      </c>
      <c r="O6" s="78" t="s">
        <v>86</v>
      </c>
      <c r="P6" s="32" t="s">
        <v>91</v>
      </c>
      <c r="Q6" s="32" t="s">
        <v>88</v>
      </c>
      <c r="R6" s="32" t="s">
        <v>89</v>
      </c>
      <c r="S6" s="32" t="s">
        <v>97</v>
      </c>
      <c r="T6" s="32" t="s">
        <v>102</v>
      </c>
      <c r="U6" s="32" t="s">
        <v>103</v>
      </c>
      <c r="V6" s="32" t="s">
        <v>104</v>
      </c>
      <c r="X6" s="34"/>
      <c r="Y6" s="34"/>
      <c r="Z6" s="34"/>
      <c r="AA6" s="34"/>
    </row>
    <row r="7" spans="1:27" s="13" customFormat="1" x14ac:dyDescent="0.3">
      <c r="C7" s="34"/>
      <c r="D7" s="13">
        <v>2111</v>
      </c>
      <c r="E7" s="13">
        <v>2120</v>
      </c>
      <c r="F7" s="13">
        <v>2210</v>
      </c>
      <c r="G7" s="13">
        <v>2220</v>
      </c>
      <c r="H7" s="13">
        <v>2230</v>
      </c>
      <c r="I7" s="13" t="s">
        <v>50</v>
      </c>
      <c r="J7" s="13">
        <v>2240</v>
      </c>
      <c r="K7" s="34">
        <v>2250</v>
      </c>
      <c r="L7" s="79">
        <v>2271</v>
      </c>
      <c r="M7" s="79">
        <v>2272</v>
      </c>
      <c r="N7" s="79">
        <v>2273</v>
      </c>
      <c r="O7" s="79">
        <v>2274</v>
      </c>
      <c r="P7" s="13">
        <v>2275</v>
      </c>
      <c r="Q7" s="13">
        <v>2730</v>
      </c>
      <c r="R7" s="13">
        <v>2800</v>
      </c>
      <c r="S7">
        <v>2282</v>
      </c>
      <c r="T7">
        <v>3110</v>
      </c>
      <c r="U7">
        <v>3122</v>
      </c>
      <c r="V7">
        <v>3132</v>
      </c>
      <c r="W7" s="35" t="s">
        <v>66</v>
      </c>
      <c r="X7" s="34"/>
      <c r="Y7" s="34"/>
      <c r="Z7" s="34"/>
      <c r="AA7" s="34"/>
    </row>
    <row r="8" spans="1:27" s="36" customFormat="1" x14ac:dyDescent="0.3">
      <c r="A8" s="113"/>
      <c r="B8" s="113"/>
      <c r="C8" s="74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2"/>
      <c r="X8" s="37"/>
      <c r="Y8" s="38"/>
      <c r="Z8" s="37"/>
      <c r="AA8" s="37"/>
    </row>
    <row r="9" spans="1:27" x14ac:dyDescent="0.3">
      <c r="A9" s="79"/>
      <c r="B9" s="36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6"/>
      <c r="M9" s="46"/>
      <c r="N9" s="46"/>
      <c r="O9" s="46"/>
      <c r="P9" s="44"/>
      <c r="Q9" s="44"/>
      <c r="R9" s="44"/>
      <c r="S9" s="44"/>
      <c r="T9" s="44"/>
      <c r="U9" s="44"/>
      <c r="V9" s="44"/>
      <c r="W9" s="44"/>
    </row>
    <row r="10" spans="1:27" x14ac:dyDescent="0.3">
      <c r="A10" s="79">
        <v>1</v>
      </c>
      <c r="B10" s="79" t="s">
        <v>38</v>
      </c>
      <c r="C10" s="45"/>
      <c r="D10" s="46">
        <f>'січень 2025'!D53+'лютий 2025'!D53+'березень 2025'!D53+'квітень 2025'!D53+'травень 2025'!D53+'червень 2025 '!D53+'липень 2025'!D53+'серпень 2025 '!D53+'вересень 2025'!D53+'жовтень 2025'!D53+'листопад 2025'!D53+'грудень 2025'!D53</f>
        <v>1970932.87</v>
      </c>
      <c r="E10" s="46">
        <f>'січень 2025'!E53+'лютий 2025'!E53+'березень 2025'!E53+'квітень 2025'!E53+'травень 2025'!E53+'червень 2025 '!E53+'липень 2025'!E53+'серпень 2025 '!E53+'вересень 2025'!E53+'жовтень 2025'!E53+'листопад 2025'!E53+'грудень 2025'!E53</f>
        <v>431497.57999999996</v>
      </c>
      <c r="F10" s="46">
        <f>'січень 2025'!F53+'лютий 2025'!F53+'березень 2025'!F53+'квітень 2025'!F53+'травень 2025'!F53+'червень 2025 '!F53+'липень 2025'!F53+'серпень 2025 '!F53+'вересень 2025'!F53+'жовтень 2025'!F53+'листопад 2025'!F53+'грудень 2025'!F53</f>
        <v>6353.03</v>
      </c>
      <c r="G10" s="46">
        <f>'січень 2025'!G53+'лютий 2025'!G53+'березень 2025'!G53+'квітень 2025'!G53+'травень 2025'!G53+'червень 2025 '!G53+'липень 2025'!G53+'серпень 2025 '!G53+'вересень 2025'!G53+'жовтень 2025'!G53+'листопад 2025'!G53+'грудень 2025'!G53</f>
        <v>0</v>
      </c>
      <c r="H10" s="46">
        <f>'січень 2025'!H53+'лютий 2025'!H53+'березень 2025'!H53+'квітень 2025'!H53+'травень 2025'!H53+'червень 2025 '!H53+'липень 2025'!H53+'серпень 2025 '!H53+'вересень 2025'!H53+'жовтень 2025'!H53+'листопад 2025'!H53+'грудень 2025'!H53</f>
        <v>0</v>
      </c>
      <c r="I10" s="46">
        <f>'січень 2025'!I53+'лютий 2025'!I53+'березень 2025'!I53+'квітень 2025'!I53+'травень 2025'!I53+'червень 2025 '!I53+'липень 2025'!I53+'серпень 2025 '!I53+'вересень 2025'!I53+'жовтень 2025'!I53+'листопад 2025'!I53+'грудень 2025'!I53</f>
        <v>0</v>
      </c>
      <c r="J10" s="46">
        <f>'січень 2025'!J53+'лютий 2025'!J53+'березень 2025'!J53+'квітень 2025'!J53+'травень 2025'!J53+'червень 2025 '!J53+'липень 2025'!J53+'серпень 2025 '!J53+'вересень 2025'!J53+'жовтень 2025'!J53+'листопад 2025'!J53+'грудень 2025'!J53</f>
        <v>270935.08</v>
      </c>
      <c r="K10" s="46">
        <f>'січень 2025'!K53+'лютий 2025'!K53+'березень 2025'!K53+'квітень 2025'!K53+'травень 2025'!K53+'червень 2025 '!K53+'липень 2025'!K53+'серпень 2025 '!K53+'вересень 2025'!K53+'жовтень 2025'!K53+'листопад 2025'!K53+'грудень 2025'!K53</f>
        <v>0</v>
      </c>
      <c r="L10" s="46">
        <f>'січень 2025'!L53+'лютий 2025'!L53+'березень 2025'!L53+'квітень 2025'!L53+'травень 2025'!L53+'червень 2025 '!L53+'липень 2025'!L53+'серпень 2025 '!L53+'вересень 2025'!L53+'жовтень 2025'!L53+'листопад 2025'!L53+'грудень 2025'!L53</f>
        <v>718234.01</v>
      </c>
      <c r="M10" s="46">
        <f>'січень 2025'!M53+'лютий 2025'!M53+'березень 2025'!M53+'квітень 2025'!M53+'травень 2025'!M53+'червень 2025 '!M53+'липень 2025'!M53+'серпень 2025 '!M53+'вересень 2025'!M53+'жовтень 2025'!M53+'листопад 2025'!M53+'грудень 2025'!M53</f>
        <v>4772.34</v>
      </c>
      <c r="N10" s="46">
        <f>'січень 2025'!N53+'лютий 2025'!N53+'березень 2025'!N53+'квітень 2025'!N53+'травень 2025'!N53+'червень 2025 '!N53+'липень 2025'!N53+'серпень 2025 '!N53+'вересень 2025'!N53+'жовтень 2025'!N53+'листопад 2025'!N53+'грудень 2025'!N53</f>
        <v>56877.42</v>
      </c>
      <c r="O10" s="46">
        <f>'січень 2025'!O53+'лютий 2025'!O53+'березень 2025'!O53+'квітень 2025'!O53+'травень 2025'!O53+'червень 2025 '!O53+'липень 2025'!O53+'серпень 2025 '!O53+'вересень 2025'!O53+'жовтень 2025'!O53+'листопад 2025'!O53+'грудень 2025'!O53</f>
        <v>0</v>
      </c>
      <c r="P10" s="46">
        <f>'січень 2025'!P53+'лютий 2025'!P53+'березень 2025'!P53+'квітень 2025'!P53+'травень 2025'!P53+'червень 2025 '!P53+'липень 2025'!P53+'серпень 2025 '!P53+'вересень 2025'!P53+'жовтень 2025'!P53+'листопад 2025'!P53+'грудень 2025'!P53</f>
        <v>802.55</v>
      </c>
      <c r="Q10" s="46">
        <f>'січень 2025'!Q53+'лютий 2025'!Q53+'березень 2025'!Q53+'квітень 2025'!Q53+'травень 2025'!Q53+'червень 2025 '!Q53+'липень 2025'!Q53+'серпень 2025 '!Q53+'вересень 2025'!Q53+'жовтень 2025'!Q53+'листопад 2025'!Q53+'грудень 2025'!Q53</f>
        <v>0</v>
      </c>
      <c r="R10" s="46">
        <f>'січень 2025'!R53+'лютий 2025'!R53+'березень 2025'!R53+'квітень 2025'!R53+'травень 2025'!R53+'червень 2025 '!R53+'липень 2025'!R53+'серпень 2025 '!R53+'вересень 2025'!R53+'жовтень 2025'!R53+'листопад 2025'!R53+'грудень 2025'!R53</f>
        <v>0</v>
      </c>
      <c r="S10" s="46">
        <f>'січень 2025'!S53+'лютий 2025'!S53+'березень 2025'!S53+'квітень 2025'!S53+'травень 2025'!S53+'червень 2025 '!S53+'липень 2025'!S53+'серпень 2025 '!S53+'вересень 2025'!S53+'жовтень 2025'!S53+'листопад 2025'!S53+'грудень 2025'!S53</f>
        <v>1266</v>
      </c>
      <c r="T10" s="46">
        <f>'січень 2025'!T53+'лютий 2025'!T53+'березень 2025'!T53+'квітень 2025'!T53+'травень 2025'!T53+'червень 2025 '!T53+'липень 2025'!T53+'серпень 2025 '!T53+'вересень 2025'!T53+'жовтень 2025'!T53+'листопад 2025'!T53+'грудень 2025'!T53</f>
        <v>0</v>
      </c>
      <c r="U10" s="46">
        <f>'січень 2025'!U53+'лютий 2025'!U53+'березень 2025'!U53+'квітень 2025'!U53+'травень 2025'!U53+'червень 2025 '!U53+'липень 2025'!U53+'серпень 2025 '!U53+'вересень 2025'!U53+'жовтень 2025'!U53+'листопад 2025'!U53+'грудень 2025'!U53</f>
        <v>0</v>
      </c>
      <c r="V10" s="46">
        <f>'січень 2025'!V53+'лютий 2025'!V53+'березень 2025'!V53+'квітень 2025'!V53+'травень 2025'!V53+'червень 2025 '!V53+'липень 2025'!V53+'серпень 2025 '!V53+'вересень 2025'!V53+'жовтень 2025'!V53+'листопад 2025'!V53+'грудень 2025'!V53</f>
        <v>0</v>
      </c>
      <c r="W10" s="44">
        <f t="shared" ref="W10" si="0">SUM(D10:V10)</f>
        <v>3461670.88</v>
      </c>
    </row>
    <row r="11" spans="1:27" x14ac:dyDescent="0.3">
      <c r="A11" s="79"/>
      <c r="B11" s="79"/>
      <c r="C11" s="45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4"/>
    </row>
    <row r="12" spans="1:27" s="24" customFormat="1" ht="14.4" x14ac:dyDescent="0.3">
      <c r="A12" s="83"/>
      <c r="B12" s="83"/>
      <c r="C12" s="5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58"/>
      <c r="X12" s="30"/>
      <c r="Y12" s="30"/>
      <c r="Z12" s="30"/>
      <c r="AA12" s="30"/>
    </row>
    <row r="13" spans="1:27" x14ac:dyDescent="0.3">
      <c r="A13" s="79"/>
      <c r="B13" s="79"/>
      <c r="C13" s="45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4"/>
    </row>
    <row r="14" spans="1:27" x14ac:dyDescent="0.3">
      <c r="A14" s="84"/>
      <c r="B14" s="80" t="s">
        <v>62</v>
      </c>
      <c r="C14" s="64"/>
      <c r="D14" s="68">
        <f>'січень 2025'!D67+'лютий 2025'!D67+'березень 2025'!D67+'квітень 2025'!D67+'травень 2025'!D67+'червень 2025 '!D67+'липень 2025'!D67+'серпень 2025 '!D67+'вересень 2025'!D67+'жовтень 2025'!D67+'листопад 2025'!D67+'грудень 2025'!D67</f>
        <v>0</v>
      </c>
      <c r="E14" s="68">
        <f>'січень 2025'!E67+'лютий 2025'!E67+'березень 2025'!E67+'квітень 2025'!E67+'травень 2025'!E67+'червень 2025 '!E67+'липень 2025'!E67+'серпень 2025 '!E67+'вересень 2025'!E67+'жовтень 2025'!E67+'листопад 2025'!E67+'грудень 2025'!E67</f>
        <v>0</v>
      </c>
      <c r="F14" s="68">
        <f>'січень 2025'!F67+'лютий 2025'!F67+'березень 2025'!F67+'квітень 2025'!F67+'травень 2025'!F67+'червень 2025 '!F67+'липень 2025'!F67+'серпень 2025 '!F67+'вересень 2025'!F67+'жовтень 2025'!F67+'листопад 2025'!F67+'грудень 2025'!F67</f>
        <v>0</v>
      </c>
      <c r="G14" s="68">
        <f>'січень 2025'!G67+'лютий 2025'!G67+'березень 2025'!G67+'квітень 2025'!G67+'травень 2025'!G67+'червень 2025 '!G67+'липень 2025'!G67+'серпень 2025 '!G67+'вересень 2025'!G67+'жовтень 2025'!G67+'листопад 2025'!G67+'грудень 2025'!G67</f>
        <v>0</v>
      </c>
      <c r="H14" s="68">
        <f>'січень 2025'!H67+'лютий 2025'!H67+'березень 2025'!H67+'квітень 2025'!H67+'травень 2025'!H67+'червень 2025 '!H67+'липень 2025'!H67+'серпень 2025 '!H67+'вересень 2025'!H67+'жовтень 2025'!H67+'листопад 2025'!H67+'грудень 2025'!H67</f>
        <v>0</v>
      </c>
      <c r="I14" s="68">
        <f>'січень 2025'!I67+'лютий 2025'!I67+'березень 2025'!I67+'квітень 2025'!I67+'травень 2025'!I67+'червень 2025 '!I67+'липень 2025'!I67+'серпень 2025 '!I67+'вересень 2025'!I67+'жовтень 2025'!I67+'листопад 2025'!I67+'грудень 2025'!I67</f>
        <v>0</v>
      </c>
      <c r="J14" s="68">
        <f>'січень 2025'!J67+'лютий 2025'!J67+'березень 2025'!J67+'квітень 2025'!J67+'травень 2025'!J67+'червень 2025 '!J67+'липень 2025'!J67+'серпень 2025 '!J67+'вересень 2025'!J67+'жовтень 2025'!J67+'листопад 2025'!J67+'грудень 2025'!J67</f>
        <v>0</v>
      </c>
      <c r="K14" s="68">
        <f>'січень 2025'!K67+'лютий 2025'!K67+'березень 2025'!K67+'квітень 2025'!K67+'травень 2025'!K67+'червень 2025 '!K67+'липень 2025'!K67+'серпень 2025 '!K67+'вересень 2025'!K67+'жовтень 2025'!K67+'листопад 2025'!K67+'грудень 2025'!K67</f>
        <v>0</v>
      </c>
      <c r="L14" s="68">
        <f>'січень 2025'!L67+'лютий 2025'!L67+'березень 2025'!L67+'квітень 2025'!L67+'травень 2025'!L67+'червень 2025 '!L67+'липень 2025'!L67+'серпень 2025 '!L67+'вересень 2025'!L67+'жовтень 2025'!L67+'листопад 2025'!L67+'грудень 2025'!L67</f>
        <v>0</v>
      </c>
      <c r="M14" s="68">
        <f>'січень 2025'!M67+'лютий 2025'!M67+'березень 2025'!M67+'квітень 2025'!M67+'травень 2025'!M67+'червень 2025 '!M67+'липень 2025'!M67+'серпень 2025 '!M67+'вересень 2025'!M67+'жовтень 2025'!M67+'листопад 2025'!M67+'грудень 2025'!M67</f>
        <v>0</v>
      </c>
      <c r="N14" s="68">
        <f>'січень 2025'!N67+'лютий 2025'!N67+'березень 2025'!N67+'квітень 2025'!N67+'травень 2025'!N67+'червень 2025 '!N67+'липень 2025'!N67+'серпень 2025 '!N67+'вересень 2025'!N67+'жовтень 2025'!N67+'листопад 2025'!N67+'грудень 2025'!N67</f>
        <v>0</v>
      </c>
      <c r="O14" s="68">
        <f>'січень 2025'!O67+'лютий 2025'!O67+'березень 2025'!O67+'квітень 2025'!O67+'травень 2025'!O67+'червень 2025 '!O67+'липень 2025'!O67+'серпень 2025 '!O67+'вересень 2025'!O67+'жовтень 2025'!O67+'листопад 2025'!O67+'грудень 2025'!O67</f>
        <v>0</v>
      </c>
      <c r="P14" s="68">
        <f>'січень 2025'!P67+'лютий 2025'!P67+'березень 2025'!P67+'квітень 2025'!P67+'травень 2025'!P67+'червень 2025 '!P67+'липень 2025'!P67+'серпень 2025 '!P67+'вересень 2025'!P67+'жовтень 2025'!P67+'листопад 2025'!P67+'грудень 2025'!P67</f>
        <v>0</v>
      </c>
      <c r="Q14" s="68">
        <f>'січень 2025'!Q67+'лютий 2025'!Q67+'березень 2025'!Q67+'квітень 2025'!Q67+'травень 2025'!Q67+'червень 2025 '!Q67+'липень 2025'!Q67+'серпень 2025 '!Q67+'вересень 2025'!Q67+'жовтень 2025'!Q67+'листопад 2025'!Q67+'грудень 2025'!Q67</f>
        <v>61840</v>
      </c>
      <c r="R14" s="68">
        <f>'січень 2025'!R67+'лютий 2025'!R67+'березень 2025'!R67+'квітень 2025'!R67+'травень 2025'!R67+'червень 2025 '!R67+'липень 2025'!R67+'серпень 2025 '!R67+'вересень 2025'!R67+'жовтень 2025'!R67+'листопад 2025'!R67+'грудень 2025'!R67</f>
        <v>0</v>
      </c>
      <c r="S14" s="68">
        <f>'січень 2025'!S67+'лютий 2025'!S67+'березень 2025'!S67+'квітень 2025'!S67+'травень 2025'!S67+'червень 2025 '!S67+'липень 2025'!S67+'серпень 2025 '!S67+'вересень 2025'!S67+'жовтень 2025'!S67+'листопад 2025'!S67+'грудень 2025'!S67</f>
        <v>0</v>
      </c>
      <c r="T14" s="68">
        <f>'січень 2025'!T67+'лютий 2025'!T67+'березень 2025'!T67+'квітень 2025'!T67+'травень 2025'!T67+'червень 2025 '!T67+'липень 2025'!T67+'серпень 2025 '!T67+'вересень 2025'!T67+'жовтень 2025'!T67+'листопад 2025'!T67+'грудень 2025'!T67</f>
        <v>0</v>
      </c>
      <c r="U14" s="68">
        <f>'січень 2025'!U67+'лютий 2025'!U67+'березень 2025'!U67+'квітень 2025'!U67+'травень 2025'!U67+'червень 2025 '!U67+'липень 2025'!U67+'серпень 2025 '!U67+'вересень 2025'!U67+'жовтень 2025'!U67+'листопад 2025'!U67+'грудень 2025'!U67</f>
        <v>0</v>
      </c>
      <c r="V14" s="68">
        <f>'січень 2025'!V67+'лютий 2025'!V67+'березень 2025'!V67+'квітень 2025'!V67+'травень 2025'!V67+'червень 2025 '!V67+'липень 2025'!V67+'серпень 2025 '!V67+'вересень 2025'!V67+'жовтень 2025'!V67+'листопад 2025'!V67+'грудень 2025'!V67</f>
        <v>0</v>
      </c>
      <c r="W14" s="48">
        <f>SUM(D14:V14)</f>
        <v>61840</v>
      </c>
    </row>
    <row r="15" spans="1:27" x14ac:dyDescent="0.3">
      <c r="A15" s="79"/>
      <c r="B15" s="85"/>
      <c r="C15" s="45"/>
      <c r="D15" s="46">
        <f>'січень 2025'!D68+'лютий 2025'!D68+'березень 2025'!D68+'квітень 2025'!D68+'травень 2025'!D68+'червень 2025 '!D68+'липень 2025'!D68+'серпень 2025 '!D68+'вересень 2025'!D68+'жовтень 2025'!D68+'листопад 2025'!D68+'грудень 2025'!D68</f>
        <v>0</v>
      </c>
      <c r="E15" s="46">
        <f>'січень 2025'!E68+'лютий 2025'!E68+'березень 2025'!E68+'квітень 2025'!E68+'травень 2025'!E68+'червень 2025 '!E68+'липень 2025'!E68+'серпень 2025 '!E68+'вересень 2025'!E68+'жовтень 2025'!E68+'листопад 2025'!E68+'грудень 2025'!E68</f>
        <v>0</v>
      </c>
      <c r="F15" s="46">
        <f>'січень 2025'!F68+'лютий 2025'!F68+'березень 2025'!F68+'квітень 2025'!F68+'травень 2025'!F68+'червень 2025 '!F68+'липень 2025'!F68+'серпень 2025 '!F68+'вересень 2025'!F68+'жовтень 2025'!F68+'листопад 2025'!F68+'грудень 2025'!F68</f>
        <v>0</v>
      </c>
      <c r="G15" s="46">
        <f>'січень 2025'!G68+'лютий 2025'!G68+'березень 2025'!G68+'квітень 2025'!G68+'травень 2025'!G68+'червень 2025 '!G68+'липень 2025'!G68+'серпень 2025 '!G68+'вересень 2025'!G68+'жовтень 2025'!G68+'листопад 2025'!G68+'грудень 2025'!G68</f>
        <v>0</v>
      </c>
      <c r="H15" s="46">
        <f>'січень 2025'!H68+'лютий 2025'!H68+'березень 2025'!H68+'квітень 2025'!H68+'травень 2025'!H68+'червень 2025 '!H68+'липень 2025'!H68+'серпень 2025 '!H68+'вересень 2025'!H68+'жовтень 2025'!H68+'листопад 2025'!H68+'грудень 2025'!H68</f>
        <v>0</v>
      </c>
      <c r="I15" s="46">
        <f>'січень 2025'!I68+'лютий 2025'!I68+'березень 2025'!I68+'квітень 2025'!I68+'травень 2025'!I68+'червень 2025 '!I68+'липень 2025'!I68+'серпень 2025 '!I68+'вересень 2025'!I68+'жовтень 2025'!I68+'листопад 2025'!I68+'грудень 2025'!I68</f>
        <v>0</v>
      </c>
      <c r="J15" s="46">
        <f>'січень 2025'!J68+'лютий 2025'!J68+'березень 2025'!J68+'квітень 2025'!J68+'травень 2025'!J68+'червень 2025 '!J68+'липень 2025'!J68+'серпень 2025 '!J68+'вересень 2025'!J68+'жовтень 2025'!J68+'листопад 2025'!J68+'грудень 2025'!J68</f>
        <v>0</v>
      </c>
      <c r="K15" s="46">
        <f>'січень 2025'!K68+'лютий 2025'!K68+'березень 2025'!K68+'квітень 2025'!K68+'травень 2025'!K68+'червень 2025 '!K68+'липень 2025'!K68+'серпень 2025 '!K68+'вересень 2025'!K68+'жовтень 2025'!K68+'листопад 2025'!K68+'грудень 2025'!K68</f>
        <v>0</v>
      </c>
      <c r="L15" s="46">
        <f>'січень 2025'!L68+'лютий 2025'!L68+'березень 2025'!L68+'квітень 2025'!L68+'травень 2025'!L68+'червень 2025 '!L68+'липень 2025'!L68+'серпень 2025 '!L68+'вересень 2025'!L68+'жовтень 2025'!L68+'листопад 2025'!L68+'грудень 2025'!L68</f>
        <v>0</v>
      </c>
      <c r="M15" s="46">
        <f>'січень 2025'!M68+'лютий 2025'!M68+'березень 2025'!M68+'квітень 2025'!M68+'травень 2025'!M68+'червень 2025 '!M68+'липень 2025'!M68+'серпень 2025 '!M68+'вересень 2025'!M68+'жовтень 2025'!M68+'листопад 2025'!M68+'грудень 2025'!M68</f>
        <v>0</v>
      </c>
      <c r="N15" s="46">
        <f>'січень 2025'!N68+'лютий 2025'!N68+'березень 2025'!N68+'квітень 2025'!N68+'травень 2025'!N68+'червень 2025 '!N68+'липень 2025'!N68+'серпень 2025 '!N68+'вересень 2025'!N68+'жовтень 2025'!N68+'листопад 2025'!N68+'грудень 2025'!N68</f>
        <v>0</v>
      </c>
      <c r="O15" s="46">
        <f>'січень 2025'!O68+'лютий 2025'!O68+'березень 2025'!O68+'квітень 2025'!O68+'травень 2025'!O68+'червень 2025 '!O68+'липень 2025'!O68+'серпень 2025 '!O68+'вересень 2025'!O68+'жовтень 2025'!O68+'листопад 2025'!O68+'грудень 2025'!O68</f>
        <v>0</v>
      </c>
      <c r="P15" s="46">
        <f>'січень 2025'!P68+'лютий 2025'!P68+'березень 2025'!P68+'квітень 2025'!P68+'травень 2025'!P68+'червень 2025 '!P68+'липень 2025'!P68+'серпень 2025 '!P68+'вересень 2025'!P68+'жовтень 2025'!P68+'листопад 2025'!P68+'грудень 2025'!P68</f>
        <v>0</v>
      </c>
      <c r="Q15" s="46">
        <f>'січень 2025'!Q68+'лютий 2025'!Q68+'березень 2025'!Q68+'квітень 2025'!Q68+'травень 2025'!Q68+'червень 2025 '!Q68+'липень 2025'!Q68+'серпень 2025 '!Q68+'вересень 2025'!Q68+'жовтень 2025'!Q68+'листопад 2025'!Q68+'грудень 2025'!Q68</f>
        <v>0</v>
      </c>
      <c r="R15" s="46">
        <f>'січень 2025'!R68+'лютий 2025'!R68+'березень 2025'!R68+'квітень 2025'!R68+'травень 2025'!R68+'червень 2025 '!R68+'липень 2025'!R68+'серпень 2025 '!R68+'вересень 2025'!R68+'жовтень 2025'!R68+'листопад 2025'!R68+'грудень 2025'!R68</f>
        <v>0</v>
      </c>
      <c r="S15" s="46">
        <f>'січень 2025'!S68+'лютий 2025'!S68+'березень 2025'!S68+'квітень 2025'!S68+'травень 2025'!S68+'червень 2025 '!S68+'липень 2025'!S68+'серпень 2025 '!S68+'вересень 2025'!S68+'жовтень 2025'!S68+'листопад 2025'!S68+'грудень 2025'!S68</f>
        <v>0</v>
      </c>
      <c r="T15" s="46">
        <f>'січень 2025'!T68+'лютий 2025'!T68+'березень 2025'!T68+'квітень 2025'!T68+'травень 2025'!T68+'червень 2025 '!T68+'липень 2025'!T68+'серпень 2025 '!T68+'вересень 2025'!T68+'жовтень 2025'!T68+'листопад 2025'!T68+'грудень 2025'!T68</f>
        <v>0</v>
      </c>
      <c r="U15" s="46">
        <f>'січень 2025'!U68+'лютий 2025'!U68+'березень 2025'!U68+'квітень 2025'!U68+'травень 2025'!U68+'червень 2025 '!U68+'липень 2025'!U68+'серпень 2025 '!U68+'вересень 2025'!U68+'жовтень 2025'!U68+'листопад 2025'!U68+'грудень 2025'!U68</f>
        <v>0</v>
      </c>
      <c r="V15" s="46">
        <f>'січень 2025'!V68+'лютий 2025'!V68+'березень 2025'!V68+'квітень 2025'!V68+'травень 2025'!V68+'червень 2025 '!V68+'липень 2025'!V68+'серпень 2025 '!V68+'вересень 2025'!V68+'жовтень 2025'!V68+'листопад 2025'!V68+'грудень 2025'!V68</f>
        <v>0</v>
      </c>
      <c r="W15" s="45"/>
    </row>
    <row r="16" spans="1:27" x14ac:dyDescent="0.3">
      <c r="A16" s="79"/>
      <c r="B16" s="85"/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8"/>
    </row>
    <row r="17" spans="1:27" x14ac:dyDescent="0.3">
      <c r="A17" s="86"/>
      <c r="B17" s="87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8"/>
    </row>
    <row r="18" spans="1:27" x14ac:dyDescent="0.3">
      <c r="A18" s="88"/>
      <c r="B18" s="88"/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5"/>
    </row>
    <row r="19" spans="1:27" ht="14.4" x14ac:dyDescent="0.3">
      <c r="A19" s="86"/>
      <c r="B19" s="89"/>
      <c r="C19" s="61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5"/>
    </row>
    <row r="20" spans="1:27" x14ac:dyDescent="0.3">
      <c r="A20" s="88"/>
      <c r="B20" s="88"/>
      <c r="C20" s="45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5"/>
    </row>
    <row r="21" spans="1:27" x14ac:dyDescent="0.3">
      <c r="A21" s="90"/>
      <c r="B21" s="91"/>
      <c r="C21" s="45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5"/>
    </row>
    <row r="22" spans="1:27" ht="14.4" x14ac:dyDescent="0.3">
      <c r="A22" s="81"/>
      <c r="B22" s="80"/>
      <c r="C22" s="76"/>
      <c r="D22" s="76"/>
      <c r="E22" s="76"/>
      <c r="F22" s="76"/>
      <c r="G22" s="76"/>
      <c r="H22" s="76"/>
      <c r="I22" s="76"/>
      <c r="J22" s="76"/>
      <c r="K22" s="76"/>
      <c r="L22" s="75"/>
      <c r="M22" s="75"/>
      <c r="N22" s="75"/>
      <c r="O22" s="75"/>
      <c r="P22" s="76"/>
      <c r="Q22" s="76"/>
      <c r="R22" s="76"/>
      <c r="S22" s="76"/>
      <c r="T22" s="76"/>
      <c r="U22" s="76"/>
      <c r="V22" s="76"/>
      <c r="W22" s="76"/>
    </row>
    <row r="23" spans="1:27" x14ac:dyDescent="0.3">
      <c r="A23" s="79"/>
      <c r="B23" s="79"/>
      <c r="C23" s="45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5"/>
    </row>
    <row r="24" spans="1:27" x14ac:dyDescent="0.3">
      <c r="A24" s="84"/>
      <c r="B24" s="80"/>
      <c r="C24" s="4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48"/>
    </row>
    <row r="25" spans="1:27" x14ac:dyDescent="0.3">
      <c r="A25" s="79"/>
      <c r="B25" s="79"/>
      <c r="C25" s="45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4"/>
    </row>
    <row r="26" spans="1:27" x14ac:dyDescent="0.3">
      <c r="A26" s="92"/>
      <c r="B26" s="82"/>
      <c r="C26" s="62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54"/>
      <c r="Y26" s="33"/>
    </row>
    <row r="27" spans="1:27" x14ac:dyDescent="0.3">
      <c r="A27" s="79"/>
      <c r="B27" s="7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1:27" s="24" customFormat="1" ht="14.4" x14ac:dyDescent="0.3">
      <c r="A28" s="39"/>
      <c r="B28" s="39"/>
      <c r="C28" s="30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31"/>
      <c r="X28" s="30"/>
      <c r="Y28" s="30"/>
      <c r="Z28" s="30"/>
      <c r="AA28" s="30"/>
    </row>
    <row r="32" spans="1:27" x14ac:dyDescent="0.3">
      <c r="J32" s="28"/>
      <c r="N32" s="28"/>
    </row>
    <row r="33" spans="10:14" x14ac:dyDescent="0.3">
      <c r="J33" s="28"/>
      <c r="N33" s="28"/>
    </row>
    <row r="34" spans="10:14" x14ac:dyDescent="0.3">
      <c r="J34" s="28"/>
    </row>
  </sheetData>
  <mergeCells count="4">
    <mergeCell ref="B1:C1"/>
    <mergeCell ref="D2:U2"/>
    <mergeCell ref="D3:U3"/>
    <mergeCell ref="A8:B8"/>
  </mergeCells>
  <pageMargins left="0.31496062992125984" right="0.31496062992125984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E54" activePane="bottomRight" state="frozen"/>
      <selection pane="topRight" activeCell="C1" sqref="C1"/>
      <selection pane="bottomLeft" activeCell="A9" sqref="A9"/>
      <selection pane="bottomRight" activeCell="A69" sqref="A69:XFD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3.4414062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5.554687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63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82.8" x14ac:dyDescent="0.3">
      <c r="D6" s="32" t="s">
        <v>76</v>
      </c>
      <c r="E6" s="32" t="s">
        <v>77</v>
      </c>
      <c r="F6" s="32" t="s">
        <v>100</v>
      </c>
      <c r="G6" s="32" t="s">
        <v>78</v>
      </c>
      <c r="H6" s="32" t="s">
        <v>79</v>
      </c>
      <c r="I6" s="32" t="s">
        <v>80</v>
      </c>
      <c r="J6" s="32" t="s">
        <v>81</v>
      </c>
      <c r="K6" s="32" t="s">
        <v>82</v>
      </c>
      <c r="L6" s="32" t="s">
        <v>83</v>
      </c>
      <c r="M6" s="32" t="s">
        <v>84</v>
      </c>
      <c r="N6" s="32" t="s">
        <v>85</v>
      </c>
      <c r="O6" s="32" t="s">
        <v>86</v>
      </c>
      <c r="P6" s="32" t="s">
        <v>87</v>
      </c>
      <c r="Q6" s="32" t="s">
        <v>88</v>
      </c>
      <c r="R6" s="32" t="s">
        <v>89</v>
      </c>
      <c r="S6" s="32" t="s">
        <v>97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8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0">
        <f>D8+E8+F8+G8+H8+I8+J8+K8+L8+M8+N8+O8+P8+Q8+R8+S8+T8+U8+V8</f>
        <v>0</v>
      </c>
      <c r="D8" s="41">
        <f>'січень 2025'!D81</f>
        <v>0</v>
      </c>
      <c r="E8" s="41">
        <f>'січень 2025'!E81</f>
        <v>0</v>
      </c>
      <c r="F8" s="41">
        <f>'січень 2025'!F81</f>
        <v>0</v>
      </c>
      <c r="G8" s="41">
        <f>'січень 2025'!G81</f>
        <v>0</v>
      </c>
      <c r="H8" s="41">
        <f>'січень 2025'!H81</f>
        <v>0</v>
      </c>
      <c r="I8" s="41">
        <f>'січень 2025'!I81</f>
        <v>0</v>
      </c>
      <c r="J8" s="41">
        <f>'січень 2025'!J81</f>
        <v>0</v>
      </c>
      <c r="K8" s="41">
        <f>'січень 2025'!K81</f>
        <v>0</v>
      </c>
      <c r="L8" s="41">
        <f>'січень 2025'!L81</f>
        <v>0</v>
      </c>
      <c r="M8" s="41">
        <f>'січень 2025'!M81</f>
        <v>0</v>
      </c>
      <c r="N8" s="41">
        <f>'січень 2025'!N81</f>
        <v>0</v>
      </c>
      <c r="O8" s="41">
        <f>'січень 2025'!O81</f>
        <v>0</v>
      </c>
      <c r="P8" s="41">
        <f>'січень 2025'!P81</f>
        <v>0</v>
      </c>
      <c r="Q8" s="41">
        <f>'січень 2025'!Q81</f>
        <v>0</v>
      </c>
      <c r="R8" s="41">
        <f>'січень 2025'!R81</f>
        <v>0</v>
      </c>
      <c r="S8" s="41">
        <f>'січень 2025'!S81</f>
        <v>0</v>
      </c>
      <c r="T8" s="41">
        <f>'січень 2025'!T81</f>
        <v>0</v>
      </c>
      <c r="U8" s="41">
        <f>'січень 2025'!U81</f>
        <v>0</v>
      </c>
      <c r="V8" s="41">
        <f>'січень 2025'!V81</f>
        <v>0</v>
      </c>
      <c r="W8" s="42" t="s">
        <v>57</v>
      </c>
      <c r="X8" s="41"/>
      <c r="Y8" s="42" t="s">
        <v>57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>
        <f>'січень 2025'!Y10</f>
        <v>649569.73</v>
      </c>
      <c r="D10" s="46">
        <v>427840.34</v>
      </c>
      <c r="E10" s="46">
        <v>97347.23</v>
      </c>
      <c r="F10" s="44">
        <v>304.2</v>
      </c>
      <c r="G10" s="44"/>
      <c r="H10" s="44">
        <v>103932.04</v>
      </c>
      <c r="I10" s="44"/>
      <c r="J10" s="44">
        <v>634.30999999999995</v>
      </c>
      <c r="K10" s="44"/>
      <c r="L10" s="44">
        <v>486434.61</v>
      </c>
      <c r="M10" s="44">
        <v>6138</v>
      </c>
      <c r="N10" s="44">
        <v>55009.17</v>
      </c>
      <c r="O10" s="44"/>
      <c r="P10" s="44">
        <v>3183.33</v>
      </c>
      <c r="Q10" s="44"/>
      <c r="R10" s="44"/>
      <c r="S10" s="44"/>
      <c r="T10" s="44"/>
      <c r="U10" s="44"/>
      <c r="V10" s="44"/>
      <c r="W10" s="44">
        <f>SUM(D10:V10)</f>
        <v>1180823.23</v>
      </c>
      <c r="X10" s="44"/>
      <c r="Y10" s="44">
        <f>W10+C10</f>
        <v>1830392.96</v>
      </c>
    </row>
    <row r="11" spans="1:25" x14ac:dyDescent="0.3">
      <c r="A11">
        <v>2</v>
      </c>
      <c r="B11" t="s">
        <v>2</v>
      </c>
      <c r="C11" s="45">
        <f>'січень 2025'!Y11</f>
        <v>713977.25</v>
      </c>
      <c r="D11" s="46">
        <v>397265.7</v>
      </c>
      <c r="E11" s="46">
        <v>88144.320000000007</v>
      </c>
      <c r="F11" s="44">
        <v>304.2</v>
      </c>
      <c r="G11" s="44"/>
      <c r="H11" s="44">
        <v>65253.66</v>
      </c>
      <c r="I11" s="44"/>
      <c r="J11" s="44">
        <v>697.11</v>
      </c>
      <c r="K11" s="44"/>
      <c r="L11" s="44">
        <v>407620.89</v>
      </c>
      <c r="M11" s="44">
        <v>4092</v>
      </c>
      <c r="N11" s="44">
        <v>40532.29</v>
      </c>
      <c r="O11" s="44"/>
      <c r="P11" s="44">
        <v>823.28</v>
      </c>
      <c r="Q11" s="44"/>
      <c r="R11" s="44"/>
      <c r="S11" s="44"/>
      <c r="T11" s="44"/>
      <c r="U11" s="44"/>
      <c r="V11" s="44"/>
      <c r="W11" s="44">
        <f t="shared" ref="W11:W29" si="0">SUM(D11:V11)</f>
        <v>1004733.4500000001</v>
      </c>
      <c r="X11" s="44"/>
      <c r="Y11" s="44">
        <f t="shared" ref="Y11:Y29" si="1">W11+C11</f>
        <v>1718710.7000000002</v>
      </c>
    </row>
    <row r="12" spans="1:25" x14ac:dyDescent="0.3">
      <c r="A12">
        <v>3</v>
      </c>
      <c r="B12" t="s">
        <v>3</v>
      </c>
      <c r="C12" s="45">
        <f>'січень 2025'!Y12</f>
        <v>331028.87</v>
      </c>
      <c r="D12" s="46">
        <v>222822.38</v>
      </c>
      <c r="E12" s="46">
        <v>53690.42</v>
      </c>
      <c r="F12" s="44">
        <v>304.2</v>
      </c>
      <c r="G12" s="44"/>
      <c r="H12" s="44">
        <v>21041.23</v>
      </c>
      <c r="I12" s="44"/>
      <c r="J12" s="44">
        <v>444.31</v>
      </c>
      <c r="K12" s="44"/>
      <c r="L12" s="44"/>
      <c r="M12" s="44">
        <v>1785</v>
      </c>
      <c r="N12" s="44">
        <v>49252.38</v>
      </c>
      <c r="O12" s="63">
        <v>60066.54</v>
      </c>
      <c r="P12" s="44">
        <v>3183.33</v>
      </c>
      <c r="Q12" s="44"/>
      <c r="R12" s="44">
        <v>506.06</v>
      </c>
      <c r="S12" s="44"/>
      <c r="T12" s="44"/>
      <c r="U12" s="44"/>
      <c r="V12" s="44"/>
      <c r="W12" s="44">
        <f t="shared" si="0"/>
        <v>413095.85</v>
      </c>
      <c r="X12" s="44"/>
      <c r="Y12" s="44">
        <f t="shared" si="1"/>
        <v>744124.72</v>
      </c>
    </row>
    <row r="13" spans="1:25" x14ac:dyDescent="0.3">
      <c r="A13">
        <v>4</v>
      </c>
      <c r="B13" t="s">
        <v>4</v>
      </c>
      <c r="C13" s="45">
        <f>'січень 2025'!Y13</f>
        <v>0</v>
      </c>
      <c r="D13" s="46"/>
      <c r="E13" s="46"/>
      <c r="F13" s="44"/>
      <c r="G13" s="44"/>
      <c r="H13" s="44"/>
      <c r="I13" s="44"/>
      <c r="J13" s="44"/>
      <c r="K13" s="44"/>
      <c r="L13" s="44"/>
      <c r="M13" s="44"/>
      <c r="N13" s="44"/>
      <c r="O13" s="63"/>
      <c r="P13" s="44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>
        <f t="shared" si="1"/>
        <v>0</v>
      </c>
    </row>
    <row r="14" spans="1:25" x14ac:dyDescent="0.3">
      <c r="A14">
        <v>5</v>
      </c>
      <c r="B14" t="s">
        <v>5</v>
      </c>
      <c r="C14" s="45">
        <f>'січень 2025'!Y14</f>
        <v>861620.78</v>
      </c>
      <c r="D14" s="46">
        <v>455951.19</v>
      </c>
      <c r="E14" s="46">
        <v>98462.1</v>
      </c>
      <c r="F14" s="44">
        <v>304.2</v>
      </c>
      <c r="G14" s="44"/>
      <c r="H14" s="44">
        <v>91607.5</v>
      </c>
      <c r="I14" s="44"/>
      <c r="J14" s="44">
        <v>702.31</v>
      </c>
      <c r="K14" s="44"/>
      <c r="L14" s="44">
        <v>414063.55</v>
      </c>
      <c r="M14" s="44">
        <v>6820</v>
      </c>
      <c r="N14" s="44">
        <v>75141.73</v>
      </c>
      <c r="O14" s="63"/>
      <c r="P14" s="44">
        <v>1306.7</v>
      </c>
      <c r="Q14" s="44"/>
      <c r="R14" s="44"/>
      <c r="S14" s="44"/>
      <c r="T14" s="44"/>
      <c r="U14" s="44"/>
      <c r="V14" s="44"/>
      <c r="W14" s="44">
        <f t="shared" si="0"/>
        <v>1144359.28</v>
      </c>
      <c r="X14" s="44"/>
      <c r="Y14" s="44">
        <f t="shared" si="1"/>
        <v>2005980.06</v>
      </c>
    </row>
    <row r="15" spans="1:25" x14ac:dyDescent="0.3">
      <c r="A15">
        <v>6</v>
      </c>
      <c r="B15" t="s">
        <v>6</v>
      </c>
      <c r="C15" s="45">
        <f>'січень 2025'!Y15</f>
        <v>642175.07999999996</v>
      </c>
      <c r="D15" s="46">
        <v>326528.39</v>
      </c>
      <c r="E15" s="46">
        <v>72685.53</v>
      </c>
      <c r="F15" s="44">
        <v>304.2</v>
      </c>
      <c r="G15" s="44"/>
      <c r="H15" s="44">
        <v>85945.74</v>
      </c>
      <c r="I15" s="44"/>
      <c r="J15" s="44">
        <v>534.30999999999995</v>
      </c>
      <c r="K15" s="44"/>
      <c r="L15" s="44">
        <v>524296.47</v>
      </c>
      <c r="M15" s="44">
        <v>2728</v>
      </c>
      <c r="N15" s="44">
        <v>35881.07</v>
      </c>
      <c r="O15" s="63"/>
      <c r="P15" s="44">
        <v>4994.5</v>
      </c>
      <c r="Q15" s="44"/>
      <c r="R15" s="44"/>
      <c r="S15" s="44"/>
      <c r="T15" s="44"/>
      <c r="U15" s="44"/>
      <c r="V15" s="44"/>
      <c r="W15" s="44">
        <f t="shared" si="0"/>
        <v>1053898.21</v>
      </c>
      <c r="X15" s="44"/>
      <c r="Y15" s="44">
        <f t="shared" si="1"/>
        <v>1696073.29</v>
      </c>
    </row>
    <row r="16" spans="1:25" x14ac:dyDescent="0.3">
      <c r="A16">
        <v>7</v>
      </c>
      <c r="B16" t="s">
        <v>7</v>
      </c>
      <c r="C16" s="45">
        <f>'січень 2025'!Y16</f>
        <v>819448.52999999991</v>
      </c>
      <c r="D16" s="46">
        <v>475770.65</v>
      </c>
      <c r="E16" s="46">
        <v>107728.44</v>
      </c>
      <c r="F16" s="44">
        <v>304.2</v>
      </c>
      <c r="G16" s="44"/>
      <c r="H16" s="44">
        <v>118738.05</v>
      </c>
      <c r="I16" s="44"/>
      <c r="J16" s="44">
        <v>839.91</v>
      </c>
      <c r="K16" s="44"/>
      <c r="L16" s="44">
        <v>373469.18</v>
      </c>
      <c r="M16" s="44">
        <v>6479</v>
      </c>
      <c r="N16" s="44">
        <v>123352.31</v>
      </c>
      <c r="O16" s="63"/>
      <c r="P16" s="44">
        <v>4209.8999999999996</v>
      </c>
      <c r="Q16" s="44"/>
      <c r="R16" s="44"/>
      <c r="S16" s="44"/>
      <c r="T16" s="44"/>
      <c r="U16" s="44"/>
      <c r="V16" s="44"/>
      <c r="W16" s="44">
        <f t="shared" si="0"/>
        <v>1210891.6400000001</v>
      </c>
      <c r="X16" s="44"/>
      <c r="Y16" s="44">
        <f t="shared" si="1"/>
        <v>2030340.17</v>
      </c>
    </row>
    <row r="17" spans="1:25" x14ac:dyDescent="0.3">
      <c r="A17">
        <v>8</v>
      </c>
      <c r="B17" t="s">
        <v>8</v>
      </c>
      <c r="C17" s="45">
        <f>'січень 2025'!Y17</f>
        <v>413340.68</v>
      </c>
      <c r="D17" s="46">
        <v>355523.84000000003</v>
      </c>
      <c r="E17" s="46">
        <v>79727.429999999993</v>
      </c>
      <c r="F17" s="44">
        <v>304.2</v>
      </c>
      <c r="G17" s="44"/>
      <c r="H17" s="44">
        <v>58639.28</v>
      </c>
      <c r="I17" s="44"/>
      <c r="J17" s="44">
        <v>509.5</v>
      </c>
      <c r="K17" s="44"/>
      <c r="L17" s="44"/>
      <c r="M17" s="44">
        <v>1700</v>
      </c>
      <c r="N17" s="44">
        <v>47869.88</v>
      </c>
      <c r="O17" s="63">
        <v>95621.14</v>
      </c>
      <c r="P17" s="44">
        <v>9100</v>
      </c>
      <c r="Q17" s="44"/>
      <c r="R17" s="44">
        <v>506.06</v>
      </c>
      <c r="S17" s="44"/>
      <c r="T17" s="44"/>
      <c r="U17" s="44"/>
      <c r="V17" s="44"/>
      <c r="W17" s="44">
        <f t="shared" si="0"/>
        <v>649501.33000000007</v>
      </c>
      <c r="X17" s="44"/>
      <c r="Y17" s="44">
        <f t="shared" si="1"/>
        <v>1062842.01</v>
      </c>
    </row>
    <row r="18" spans="1:25" x14ac:dyDescent="0.3">
      <c r="A18">
        <v>9</v>
      </c>
      <c r="B18" t="s">
        <v>9</v>
      </c>
      <c r="C18" s="45">
        <f>'січень 2025'!Y18</f>
        <v>482807.75</v>
      </c>
      <c r="D18" s="46">
        <v>263801.52</v>
      </c>
      <c r="E18" s="46">
        <v>55240.35</v>
      </c>
      <c r="F18" s="44">
        <v>304.2</v>
      </c>
      <c r="G18" s="44"/>
      <c r="H18" s="44">
        <v>73940.070000000007</v>
      </c>
      <c r="I18" s="44"/>
      <c r="J18" s="44">
        <v>669.1</v>
      </c>
      <c r="K18" s="44"/>
      <c r="L18" s="44">
        <v>237556.33</v>
      </c>
      <c r="M18" s="44">
        <v>3410</v>
      </c>
      <c r="N18" s="44">
        <v>37047.550000000003</v>
      </c>
      <c r="O18" s="63"/>
      <c r="P18" s="44">
        <v>3348</v>
      </c>
      <c r="Q18" s="44"/>
      <c r="R18" s="44"/>
      <c r="S18" s="44"/>
      <c r="T18" s="44"/>
      <c r="U18" s="44"/>
      <c r="V18" s="44"/>
      <c r="W18" s="44">
        <f t="shared" si="0"/>
        <v>675317.12</v>
      </c>
      <c r="X18" s="44"/>
      <c r="Y18" s="44">
        <f t="shared" si="1"/>
        <v>1158124.8700000001</v>
      </c>
    </row>
    <row r="19" spans="1:25" x14ac:dyDescent="0.3">
      <c r="A19">
        <v>10</v>
      </c>
      <c r="B19" t="s">
        <v>10</v>
      </c>
      <c r="C19" s="45">
        <f>'січень 2025'!Y19</f>
        <v>592207.16999999993</v>
      </c>
      <c r="D19" s="46">
        <v>348743.43</v>
      </c>
      <c r="E19" s="46">
        <v>76260.070000000007</v>
      </c>
      <c r="F19" s="44">
        <v>304.2</v>
      </c>
      <c r="G19" s="44"/>
      <c r="H19" s="44">
        <v>89337.5</v>
      </c>
      <c r="I19" s="44"/>
      <c r="J19" s="44">
        <v>611.1</v>
      </c>
      <c r="K19" s="44"/>
      <c r="L19" s="44">
        <v>270425.59000000003</v>
      </c>
      <c r="M19" s="44">
        <v>4433</v>
      </c>
      <c r="N19" s="44">
        <v>19377.560000000001</v>
      </c>
      <c r="O19" s="63"/>
      <c r="P19" s="44">
        <v>493.97</v>
      </c>
      <c r="Q19" s="44"/>
      <c r="R19" s="44"/>
      <c r="S19" s="44"/>
      <c r="T19" s="44"/>
      <c r="U19" s="44"/>
      <c r="V19" s="44"/>
      <c r="W19" s="44">
        <f t="shared" si="0"/>
        <v>809986.42</v>
      </c>
      <c r="X19" s="44"/>
      <c r="Y19" s="44">
        <f t="shared" si="1"/>
        <v>1402193.5899999999</v>
      </c>
    </row>
    <row r="20" spans="1:25" x14ac:dyDescent="0.3">
      <c r="A20">
        <v>11</v>
      </c>
      <c r="B20" t="s">
        <v>11</v>
      </c>
      <c r="C20" s="45">
        <f>'січень 2025'!Y20</f>
        <v>412950.70999999996</v>
      </c>
      <c r="D20" s="46">
        <v>210814.95</v>
      </c>
      <c r="E20" s="46">
        <v>48343.09</v>
      </c>
      <c r="F20" s="44">
        <v>304.2</v>
      </c>
      <c r="G20" s="44"/>
      <c r="H20" s="44">
        <v>45844.03</v>
      </c>
      <c r="I20" s="44"/>
      <c r="J20" s="44">
        <v>608.29999999999995</v>
      </c>
      <c r="K20" s="44"/>
      <c r="L20" s="44">
        <v>486792.43</v>
      </c>
      <c r="M20" s="44">
        <v>4092</v>
      </c>
      <c r="N20" s="44">
        <v>31394.87</v>
      </c>
      <c r="O20" s="63"/>
      <c r="P20" s="44">
        <v>987.93</v>
      </c>
      <c r="Q20" s="44"/>
      <c r="R20" s="44"/>
      <c r="S20" s="44"/>
      <c r="T20" s="44"/>
      <c r="U20" s="44"/>
      <c r="V20" s="44"/>
      <c r="W20" s="44">
        <f t="shared" si="0"/>
        <v>829181.8</v>
      </c>
      <c r="X20" s="44"/>
      <c r="Y20" s="44">
        <f t="shared" si="1"/>
        <v>1242132.51</v>
      </c>
    </row>
    <row r="21" spans="1:25" x14ac:dyDescent="0.3">
      <c r="A21">
        <v>12</v>
      </c>
      <c r="B21" t="s">
        <v>12</v>
      </c>
      <c r="C21" s="45">
        <f>'січень 2025'!Y21</f>
        <v>437304.12</v>
      </c>
      <c r="D21" s="46">
        <v>317260.56</v>
      </c>
      <c r="E21" s="46">
        <v>70671.320000000007</v>
      </c>
      <c r="F21" s="44">
        <v>304.2</v>
      </c>
      <c r="G21" s="44"/>
      <c r="H21" s="44">
        <v>88010.32</v>
      </c>
      <c r="I21" s="44"/>
      <c r="J21" s="44">
        <v>626.29999999999995</v>
      </c>
      <c r="K21" s="44"/>
      <c r="L21" s="44"/>
      <c r="M21" s="44">
        <v>4675</v>
      </c>
      <c r="N21" s="44">
        <v>54620.35</v>
      </c>
      <c r="O21" s="63">
        <v>119976.73</v>
      </c>
      <c r="P21" s="44">
        <v>18454.02</v>
      </c>
      <c r="Q21" s="44"/>
      <c r="R21" s="44">
        <v>506.07</v>
      </c>
      <c r="S21" s="44"/>
      <c r="T21" s="44"/>
      <c r="U21" s="44"/>
      <c r="V21" s="44"/>
      <c r="W21" s="44">
        <f t="shared" si="0"/>
        <v>675104.87</v>
      </c>
      <c r="X21" s="44"/>
      <c r="Y21" s="44">
        <f t="shared" si="1"/>
        <v>1112408.99</v>
      </c>
    </row>
    <row r="22" spans="1:25" x14ac:dyDescent="0.3">
      <c r="A22">
        <v>13</v>
      </c>
      <c r="B22" t="s">
        <v>13</v>
      </c>
      <c r="C22" s="45">
        <f>'січень 2025'!Y22</f>
        <v>435418.16000000003</v>
      </c>
      <c r="D22" s="46">
        <v>263010.24</v>
      </c>
      <c r="E22" s="46">
        <v>61671.67</v>
      </c>
      <c r="F22" s="44">
        <v>304.2</v>
      </c>
      <c r="G22" s="44"/>
      <c r="H22" s="44">
        <v>50538.95</v>
      </c>
      <c r="I22" s="44"/>
      <c r="J22" s="44">
        <v>469.9</v>
      </c>
      <c r="K22" s="44"/>
      <c r="L22" s="44"/>
      <c r="M22" s="44">
        <v>1700</v>
      </c>
      <c r="N22" s="44">
        <v>44424.45</v>
      </c>
      <c r="O22" s="63">
        <v>79770.95</v>
      </c>
      <c r="P22" s="44">
        <v>3587.93</v>
      </c>
      <c r="Q22" s="44"/>
      <c r="R22" s="44">
        <v>506.06</v>
      </c>
      <c r="S22" s="44"/>
      <c r="T22" s="44"/>
      <c r="U22" s="44"/>
      <c r="V22" s="44"/>
      <c r="W22" s="44">
        <f t="shared" si="0"/>
        <v>505984.35000000003</v>
      </c>
      <c r="X22" s="44"/>
      <c r="Y22" s="44">
        <f t="shared" si="1"/>
        <v>941402.51</v>
      </c>
    </row>
    <row r="23" spans="1:25" x14ac:dyDescent="0.3">
      <c r="A23">
        <v>14</v>
      </c>
      <c r="B23" t="s">
        <v>14</v>
      </c>
      <c r="C23" s="45">
        <f>'січень 2025'!Y23</f>
        <v>406700.9</v>
      </c>
      <c r="D23" s="46">
        <v>330544.81</v>
      </c>
      <c r="E23" s="46">
        <v>69590.899999999994</v>
      </c>
      <c r="F23" s="44">
        <v>304.2</v>
      </c>
      <c r="G23" s="44"/>
      <c r="H23" s="44">
        <v>82747.240000000005</v>
      </c>
      <c r="I23" s="44"/>
      <c r="J23" s="44">
        <v>549.9</v>
      </c>
      <c r="K23" s="44"/>
      <c r="L23" s="44"/>
      <c r="M23" s="44">
        <v>3410</v>
      </c>
      <c r="N23" s="44">
        <v>46757.41</v>
      </c>
      <c r="O23" s="63">
        <v>116887.44</v>
      </c>
      <c r="P23" s="44">
        <v>329.31</v>
      </c>
      <c r="Q23" s="44"/>
      <c r="R23" s="44">
        <v>506.06</v>
      </c>
      <c r="S23" s="44"/>
      <c r="T23" s="44"/>
      <c r="U23" s="44"/>
      <c r="V23" s="44"/>
      <c r="W23" s="44">
        <f t="shared" si="0"/>
        <v>651627.27</v>
      </c>
      <c r="X23" s="44"/>
      <c r="Y23" s="44">
        <f t="shared" si="1"/>
        <v>1058328.17</v>
      </c>
    </row>
    <row r="24" spans="1:25" x14ac:dyDescent="0.3">
      <c r="A24">
        <v>15</v>
      </c>
      <c r="B24" t="s">
        <v>15</v>
      </c>
      <c r="C24" s="45">
        <f>'січень 2025'!Y24</f>
        <v>872881.25</v>
      </c>
      <c r="D24" s="46">
        <v>514672.18</v>
      </c>
      <c r="E24" s="46">
        <v>113160.28</v>
      </c>
      <c r="F24" s="44">
        <v>304.2</v>
      </c>
      <c r="G24" s="44"/>
      <c r="H24" s="44">
        <v>157135.49</v>
      </c>
      <c r="I24" s="44"/>
      <c r="J24" s="44">
        <v>907.9</v>
      </c>
      <c r="K24" s="44"/>
      <c r="L24" s="44">
        <v>346622.66</v>
      </c>
      <c r="M24" s="44">
        <v>5115</v>
      </c>
      <c r="N24" s="44">
        <v>58821.82</v>
      </c>
      <c r="O24" s="63"/>
      <c r="P24" s="44">
        <v>1756.32</v>
      </c>
      <c r="Q24" s="44"/>
      <c r="R24" s="44"/>
      <c r="S24" s="44"/>
      <c r="T24" s="44"/>
      <c r="U24" s="44"/>
      <c r="V24" s="44"/>
      <c r="W24" s="44">
        <f t="shared" si="0"/>
        <v>1198495.8500000001</v>
      </c>
      <c r="X24" s="44"/>
      <c r="Y24" s="44">
        <f t="shared" si="1"/>
        <v>2071377.1</v>
      </c>
    </row>
    <row r="25" spans="1:25" x14ac:dyDescent="0.3">
      <c r="A25">
        <v>16</v>
      </c>
      <c r="B25" t="s">
        <v>16</v>
      </c>
      <c r="C25" s="45">
        <f>'січень 2025'!Y25</f>
        <v>270440.5</v>
      </c>
      <c r="D25" s="46">
        <v>198934.59</v>
      </c>
      <c r="E25" s="46">
        <v>46934.5</v>
      </c>
      <c r="F25" s="44">
        <v>152.1</v>
      </c>
      <c r="G25" s="44"/>
      <c r="H25" s="44">
        <v>43190.98</v>
      </c>
      <c r="I25" s="44"/>
      <c r="J25" s="44">
        <v>376.7</v>
      </c>
      <c r="K25" s="44"/>
      <c r="L25" s="44">
        <v>162924.79</v>
      </c>
      <c r="M25" s="44">
        <v>1023</v>
      </c>
      <c r="N25" s="44">
        <v>47308.25</v>
      </c>
      <c r="O25" s="63"/>
      <c r="P25" s="44">
        <v>493.97</v>
      </c>
      <c r="Q25" s="44"/>
      <c r="R25" s="44"/>
      <c r="S25" s="44"/>
      <c r="T25" s="44"/>
      <c r="U25" s="44"/>
      <c r="V25" s="44"/>
      <c r="W25" s="44">
        <f t="shared" si="0"/>
        <v>501338.88</v>
      </c>
      <c r="X25" s="44"/>
      <c r="Y25" s="44">
        <f t="shared" si="1"/>
        <v>771779.38</v>
      </c>
    </row>
    <row r="26" spans="1:25" x14ac:dyDescent="0.3">
      <c r="A26">
        <v>17</v>
      </c>
      <c r="B26" t="s">
        <v>17</v>
      </c>
      <c r="C26" s="45">
        <f>'січень 2025'!Y26</f>
        <v>138801.1</v>
      </c>
      <c r="D26" s="46">
        <v>108545.56</v>
      </c>
      <c r="E26" s="46">
        <v>22556.27</v>
      </c>
      <c r="F26" s="44">
        <v>152.1</v>
      </c>
      <c r="G26" s="44"/>
      <c r="H26" s="44">
        <v>6701.07</v>
      </c>
      <c r="I26" s="44"/>
      <c r="J26" s="44">
        <v>541.6</v>
      </c>
      <c r="K26" s="44"/>
      <c r="L26" s="46"/>
      <c r="M26" s="44"/>
      <c r="N26" s="44">
        <v>36442.71</v>
      </c>
      <c r="O26" s="63"/>
      <c r="P26" s="44">
        <v>164.66</v>
      </c>
      <c r="Q26" s="44"/>
      <c r="R26" s="44">
        <v>1706.93</v>
      </c>
      <c r="S26" s="44"/>
      <c r="T26" s="44"/>
      <c r="U26" s="44"/>
      <c r="V26" s="44"/>
      <c r="W26" s="44">
        <f t="shared" si="0"/>
        <v>176810.9</v>
      </c>
      <c r="X26" s="44"/>
      <c r="Y26" s="44">
        <f t="shared" si="1"/>
        <v>315612</v>
      </c>
    </row>
    <row r="27" spans="1:25" x14ac:dyDescent="0.3">
      <c r="A27">
        <v>18</v>
      </c>
      <c r="B27" t="s">
        <v>18</v>
      </c>
      <c r="C27" s="45">
        <f>'січень 2025'!Y27</f>
        <v>199627.56</v>
      </c>
      <c r="D27" s="46">
        <v>156927.72</v>
      </c>
      <c r="E27" s="46">
        <v>33330.519999999997</v>
      </c>
      <c r="F27" s="44">
        <v>152.1</v>
      </c>
      <c r="G27" s="44"/>
      <c r="H27" s="44">
        <v>11759.21</v>
      </c>
      <c r="I27" s="44"/>
      <c r="J27" s="44">
        <v>1020.3</v>
      </c>
      <c r="K27" s="44"/>
      <c r="L27" s="46"/>
      <c r="M27" s="44">
        <v>1217.52</v>
      </c>
      <c r="N27" s="44">
        <v>28849.8</v>
      </c>
      <c r="O27" s="63">
        <v>71101.17</v>
      </c>
      <c r="P27" s="44"/>
      <c r="Q27" s="44"/>
      <c r="R27" s="44">
        <v>506.06</v>
      </c>
      <c r="S27" s="44"/>
      <c r="T27" s="44"/>
      <c r="U27" s="44"/>
      <c r="V27" s="44"/>
      <c r="W27" s="44">
        <f t="shared" si="0"/>
        <v>304864.39999999997</v>
      </c>
      <c r="X27" s="44"/>
      <c r="Y27" s="44">
        <f t="shared" si="1"/>
        <v>504491.95999999996</v>
      </c>
    </row>
    <row r="28" spans="1:25" x14ac:dyDescent="0.3">
      <c r="A28">
        <v>19</v>
      </c>
      <c r="B28" t="s">
        <v>19</v>
      </c>
      <c r="C28" s="45">
        <f>'січень 2025'!Y28</f>
        <v>214835.08</v>
      </c>
      <c r="D28" s="46">
        <v>132321.29</v>
      </c>
      <c r="E28" s="46">
        <v>28200.42</v>
      </c>
      <c r="F28" s="44">
        <v>152.1</v>
      </c>
      <c r="G28" s="44"/>
      <c r="H28" s="44">
        <v>21405.06</v>
      </c>
      <c r="I28" s="44"/>
      <c r="J28" s="44">
        <v>1331.8</v>
      </c>
      <c r="K28" s="44"/>
      <c r="L28" s="46"/>
      <c r="M28" s="44">
        <v>3314.36</v>
      </c>
      <c r="N28" s="44">
        <v>20122.8</v>
      </c>
      <c r="O28" s="44"/>
      <c r="P28" s="44"/>
      <c r="Q28" s="44"/>
      <c r="R28" s="44">
        <v>1706.93</v>
      </c>
      <c r="S28" s="44"/>
      <c r="T28" s="44"/>
      <c r="U28" s="44"/>
      <c r="V28" s="44"/>
      <c r="W28" s="44">
        <f t="shared" si="0"/>
        <v>208554.75999999998</v>
      </c>
      <c r="X28" s="44"/>
      <c r="Y28" s="44">
        <f t="shared" si="1"/>
        <v>423389.83999999997</v>
      </c>
    </row>
    <row r="29" spans="1:25" x14ac:dyDescent="0.3">
      <c r="A29">
        <v>20</v>
      </c>
      <c r="B29" t="s">
        <v>20</v>
      </c>
      <c r="C29" s="45">
        <f>'січень 2025'!Y29</f>
        <v>37512.559999999998</v>
      </c>
      <c r="D29" s="46">
        <v>30240.87</v>
      </c>
      <c r="E29" s="46">
        <v>6652.99</v>
      </c>
      <c r="F29" s="44"/>
      <c r="G29" s="44"/>
      <c r="H29" s="44">
        <v>12512.52</v>
      </c>
      <c r="I29" s="44"/>
      <c r="J29" s="44"/>
      <c r="K29" s="44"/>
      <c r="L29" s="46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>
        <f t="shared" si="0"/>
        <v>49406.380000000005</v>
      </c>
      <c r="X29" s="44"/>
      <c r="Y29" s="44">
        <f t="shared" si="1"/>
        <v>86918.94</v>
      </c>
    </row>
    <row r="30" spans="1:25" s="21" customFormat="1" ht="14.4" x14ac:dyDescent="0.3">
      <c r="A30" s="2"/>
      <c r="B30" s="3" t="s">
        <v>21</v>
      </c>
      <c r="C30" s="47">
        <f>SUM(C10:C29)</f>
        <v>8932647.7800000012</v>
      </c>
      <c r="D30" s="47">
        <f t="shared" ref="D30:V30" si="2">SUM(D10:D29)</f>
        <v>5537520.209999999</v>
      </c>
      <c r="E30" s="47">
        <f t="shared" si="2"/>
        <v>1230397.8499999999</v>
      </c>
      <c r="F30" s="47">
        <f t="shared" si="2"/>
        <v>4867.2000000000007</v>
      </c>
      <c r="G30" s="47">
        <f t="shared" si="2"/>
        <v>0</v>
      </c>
      <c r="H30" s="47">
        <f t="shared" si="2"/>
        <v>1228279.9400000002</v>
      </c>
      <c r="I30" s="47">
        <f t="shared" si="2"/>
        <v>0</v>
      </c>
      <c r="J30" s="47">
        <f t="shared" si="2"/>
        <v>12074.66</v>
      </c>
      <c r="K30" s="47">
        <f t="shared" si="2"/>
        <v>0</v>
      </c>
      <c r="L30" s="47">
        <f t="shared" si="2"/>
        <v>3710206.5000000005</v>
      </c>
      <c r="M30" s="47">
        <f t="shared" si="2"/>
        <v>62131.88</v>
      </c>
      <c r="N30" s="47">
        <f t="shared" si="2"/>
        <v>852206.4</v>
      </c>
      <c r="O30" s="47">
        <f t="shared" si="2"/>
        <v>543423.97</v>
      </c>
      <c r="P30" s="47">
        <f t="shared" si="2"/>
        <v>56417.150000000009</v>
      </c>
      <c r="Q30" s="47">
        <f t="shared" si="2"/>
        <v>0</v>
      </c>
      <c r="R30" s="47">
        <f t="shared" si="2"/>
        <v>6450.2300000000005</v>
      </c>
      <c r="S30" s="47">
        <f t="shared" si="2"/>
        <v>0</v>
      </c>
      <c r="T30" s="47">
        <f t="shared" si="2"/>
        <v>0</v>
      </c>
      <c r="U30" s="47">
        <f t="shared" si="2"/>
        <v>0</v>
      </c>
      <c r="V30" s="47">
        <f t="shared" si="2"/>
        <v>0</v>
      </c>
      <c r="W30" s="47">
        <f>SUM(W10:W29)</f>
        <v>13243975.99</v>
      </c>
      <c r="X30" s="47"/>
      <c r="Y30" s="47">
        <f t="shared" ref="Y30" si="3">SUM(Y10:Y29)</f>
        <v>22176623.77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>
        <f>'січень 2025'!Y32</f>
        <v>1063034.0900000001</v>
      </c>
      <c r="D32" s="44">
        <v>833966.46</v>
      </c>
      <c r="E32" s="44">
        <v>187428.61</v>
      </c>
      <c r="F32" s="44">
        <v>760.5</v>
      </c>
      <c r="G32" s="44"/>
      <c r="H32" s="44">
        <v>61336.17</v>
      </c>
      <c r="I32" s="44">
        <v>90821.42</v>
      </c>
      <c r="J32" s="45">
        <v>3444.97</v>
      </c>
      <c r="K32" s="44"/>
      <c r="L32" s="44"/>
      <c r="M32" s="44">
        <v>2125</v>
      </c>
      <c r="N32" s="44">
        <v>81902.48</v>
      </c>
      <c r="O32" s="63">
        <v>208156.41</v>
      </c>
      <c r="P32" s="44">
        <v>1317.24</v>
      </c>
      <c r="Q32" s="44"/>
      <c r="R32" s="44">
        <v>709.39</v>
      </c>
      <c r="S32" s="44"/>
      <c r="T32" s="44"/>
      <c r="U32" s="44"/>
      <c r="V32" s="44"/>
      <c r="W32" s="44">
        <f>SUM(D32:V32)</f>
        <v>1471968.6499999997</v>
      </c>
      <c r="X32" s="44"/>
      <c r="Y32" s="44">
        <f>W32+C32</f>
        <v>2535002.7399999998</v>
      </c>
    </row>
    <row r="33" spans="1:25" x14ac:dyDescent="0.3">
      <c r="A33">
        <v>2</v>
      </c>
      <c r="B33" t="s">
        <v>24</v>
      </c>
      <c r="C33" s="45">
        <f>'січень 2025'!Y33</f>
        <v>916916.46000000008</v>
      </c>
      <c r="D33" s="44">
        <v>774141.33</v>
      </c>
      <c r="E33" s="44">
        <v>166522.76</v>
      </c>
      <c r="F33" s="44">
        <v>304.2</v>
      </c>
      <c r="G33" s="44"/>
      <c r="H33" s="44"/>
      <c r="I33" s="44"/>
      <c r="J33" s="45">
        <v>4314.78</v>
      </c>
      <c r="K33" s="44"/>
      <c r="L33" s="44"/>
      <c r="M33" s="44">
        <v>212.5</v>
      </c>
      <c r="N33" s="44">
        <v>50569.61</v>
      </c>
      <c r="O33" s="63">
        <v>119894.15</v>
      </c>
      <c r="P33" s="44">
        <v>4851.83</v>
      </c>
      <c r="Q33" s="44"/>
      <c r="R33" s="44">
        <v>709.38</v>
      </c>
      <c r="S33" s="44"/>
      <c r="T33" s="44"/>
      <c r="U33" s="44"/>
      <c r="V33" s="44"/>
      <c r="W33" s="44">
        <f t="shared" ref="W33:W49" si="4">SUM(D33:V33)</f>
        <v>1121520.5399999998</v>
      </c>
      <c r="X33" s="44"/>
      <c r="Y33" s="44">
        <f t="shared" ref="Y33:Y49" si="5">W33+C33</f>
        <v>2038437</v>
      </c>
    </row>
    <row r="34" spans="1:25" x14ac:dyDescent="0.3">
      <c r="A34">
        <v>3</v>
      </c>
      <c r="B34" s="10" t="s">
        <v>48</v>
      </c>
      <c r="C34" s="45">
        <f>'січень 2025'!Y34</f>
        <v>566204.79</v>
      </c>
      <c r="D34" s="44">
        <v>466194.52</v>
      </c>
      <c r="E34" s="44">
        <v>103279.58</v>
      </c>
      <c r="F34" s="44">
        <v>33694.5</v>
      </c>
      <c r="G34" s="44"/>
      <c r="H34" s="44">
        <v>21570.39</v>
      </c>
      <c r="I34" s="44">
        <v>40147.440000000002</v>
      </c>
      <c r="J34" s="45">
        <v>1532.73</v>
      </c>
      <c r="K34" s="44"/>
      <c r="L34" s="44"/>
      <c r="M34" s="44">
        <v>1275</v>
      </c>
      <c r="N34" s="44">
        <v>38299.93</v>
      </c>
      <c r="O34" s="63">
        <v>125114.17</v>
      </c>
      <c r="P34" s="44">
        <v>6463.9</v>
      </c>
      <c r="Q34" s="44"/>
      <c r="R34" s="44">
        <v>709.38</v>
      </c>
      <c r="S34" s="44"/>
      <c r="T34" s="44"/>
      <c r="U34" s="44"/>
      <c r="V34" s="44"/>
      <c r="W34" s="44">
        <f t="shared" si="4"/>
        <v>838281.54</v>
      </c>
      <c r="X34" s="44"/>
      <c r="Y34" s="44">
        <f t="shared" si="5"/>
        <v>1404486.33</v>
      </c>
    </row>
    <row r="35" spans="1:25" x14ac:dyDescent="0.3">
      <c r="A35">
        <v>4</v>
      </c>
      <c r="B35" t="s">
        <v>25</v>
      </c>
      <c r="C35" s="45">
        <f>'січень 2025'!Y35</f>
        <v>1539932</v>
      </c>
      <c r="D35" s="44">
        <v>1063341.6100000001</v>
      </c>
      <c r="E35" s="44">
        <v>235377.86</v>
      </c>
      <c r="F35" s="44">
        <v>760.5</v>
      </c>
      <c r="G35" s="44"/>
      <c r="H35" s="44">
        <v>56309.19</v>
      </c>
      <c r="I35" s="44">
        <v>120568.6</v>
      </c>
      <c r="J35" s="45">
        <v>4227.5200000000004</v>
      </c>
      <c r="K35" s="44"/>
      <c r="L35" s="44">
        <v>419993.69</v>
      </c>
      <c r="M35" s="44">
        <v>3751</v>
      </c>
      <c r="N35" s="44">
        <v>35264.92</v>
      </c>
      <c r="O35" s="63"/>
      <c r="P35" s="44">
        <v>1975.86</v>
      </c>
      <c r="Q35" s="44"/>
      <c r="R35" s="44"/>
      <c r="S35" s="44"/>
      <c r="T35" s="44"/>
      <c r="U35" s="44"/>
      <c r="V35" s="44"/>
      <c r="W35" s="44">
        <f t="shared" si="4"/>
        <v>1941570.7500000002</v>
      </c>
      <c r="X35" s="44"/>
      <c r="Y35" s="44">
        <f t="shared" si="5"/>
        <v>3481502.75</v>
      </c>
    </row>
    <row r="36" spans="1:25" x14ac:dyDescent="0.3">
      <c r="A36">
        <v>5</v>
      </c>
      <c r="B36" t="s">
        <v>26</v>
      </c>
      <c r="C36" s="45">
        <f>'січень 2025'!Y36</f>
        <v>2123371.0700000003</v>
      </c>
      <c r="D36" s="44">
        <v>1421042.4</v>
      </c>
      <c r="E36" s="44">
        <v>310528.74</v>
      </c>
      <c r="F36" s="44">
        <v>14480.5</v>
      </c>
      <c r="G36" s="44"/>
      <c r="H36" s="44">
        <v>50773.66</v>
      </c>
      <c r="I36" s="44">
        <v>141600.47</v>
      </c>
      <c r="J36" s="45">
        <v>3927.32</v>
      </c>
      <c r="K36" s="44"/>
      <c r="L36" s="44">
        <v>787194.44</v>
      </c>
      <c r="M36" s="44">
        <v>8388.6</v>
      </c>
      <c r="N36" s="44">
        <v>71523.05</v>
      </c>
      <c r="O36" s="63"/>
      <c r="P36" s="44">
        <v>4829.88</v>
      </c>
      <c r="Q36" s="44"/>
      <c r="R36" s="44"/>
      <c r="S36" s="44"/>
      <c r="T36" s="44"/>
      <c r="U36" s="44"/>
      <c r="V36" s="44"/>
      <c r="W36" s="44">
        <f t="shared" si="4"/>
        <v>2814289.0599999996</v>
      </c>
      <c r="X36" s="44"/>
      <c r="Y36" s="44">
        <f t="shared" si="5"/>
        <v>4937660.13</v>
      </c>
    </row>
    <row r="37" spans="1:25" x14ac:dyDescent="0.3">
      <c r="A37">
        <v>6</v>
      </c>
      <c r="B37" s="9" t="s">
        <v>45</v>
      </c>
      <c r="C37" s="45">
        <f>'січень 2025'!Y37</f>
        <v>518314.82</v>
      </c>
      <c r="D37" s="44">
        <v>420630.52</v>
      </c>
      <c r="E37" s="44">
        <v>94298.72</v>
      </c>
      <c r="F37" s="44">
        <v>760.5</v>
      </c>
      <c r="G37" s="44"/>
      <c r="H37" s="44">
        <v>10907.5</v>
      </c>
      <c r="I37" s="44">
        <v>29663.64</v>
      </c>
      <c r="J37" s="45">
        <v>1179.3900000000001</v>
      </c>
      <c r="K37" s="44"/>
      <c r="L37" s="44"/>
      <c r="M37" s="44"/>
      <c r="N37" s="44">
        <v>42523.02</v>
      </c>
      <c r="O37" s="63">
        <v>105068</v>
      </c>
      <c r="P37" s="44">
        <v>658.62</v>
      </c>
      <c r="Q37" s="44"/>
      <c r="R37" s="44">
        <v>709.38</v>
      </c>
      <c r="S37" s="44"/>
      <c r="T37" s="44"/>
      <c r="U37" s="44"/>
      <c r="V37" s="44"/>
      <c r="W37" s="44">
        <f t="shared" si="4"/>
        <v>706399.29</v>
      </c>
      <c r="X37" s="44"/>
      <c r="Y37" s="44">
        <f t="shared" si="5"/>
        <v>1224714.1100000001</v>
      </c>
    </row>
    <row r="38" spans="1:25" x14ac:dyDescent="0.3">
      <c r="A38">
        <v>7</v>
      </c>
      <c r="B38" s="10" t="s">
        <v>49</v>
      </c>
      <c r="C38" s="45">
        <f>'січень 2025'!Y38</f>
        <v>441019.76</v>
      </c>
      <c r="D38" s="44">
        <v>331052.14</v>
      </c>
      <c r="E38" s="44">
        <v>77710.48</v>
      </c>
      <c r="F38" s="44">
        <v>760.5</v>
      </c>
      <c r="G38" s="44"/>
      <c r="H38" s="44">
        <v>21570.39</v>
      </c>
      <c r="I38" s="44">
        <v>40147.449999999997</v>
      </c>
      <c r="J38" s="45">
        <v>1893.32</v>
      </c>
      <c r="K38" s="44"/>
      <c r="L38" s="44"/>
      <c r="M38" s="44">
        <v>807.5</v>
      </c>
      <c r="N38" s="44">
        <v>19452.63</v>
      </c>
      <c r="O38" s="63">
        <v>67737.649999999994</v>
      </c>
      <c r="P38" s="44">
        <v>493.97</v>
      </c>
      <c r="Q38" s="44"/>
      <c r="R38" s="44">
        <v>709.38</v>
      </c>
      <c r="S38" s="44"/>
      <c r="T38" s="44"/>
      <c r="U38" s="44"/>
      <c r="V38" s="44"/>
      <c r="W38" s="44">
        <f t="shared" si="4"/>
        <v>562335.41</v>
      </c>
      <c r="X38" s="44"/>
      <c r="Y38" s="44">
        <f t="shared" si="5"/>
        <v>1003355.17</v>
      </c>
    </row>
    <row r="39" spans="1:25" x14ac:dyDescent="0.3">
      <c r="A39">
        <v>8</v>
      </c>
      <c r="B39" t="s">
        <v>27</v>
      </c>
      <c r="C39" s="45">
        <f>'січень 2025'!Y39</f>
        <v>508494.54</v>
      </c>
      <c r="D39" s="44">
        <v>412441.42</v>
      </c>
      <c r="E39" s="44">
        <v>91887.22</v>
      </c>
      <c r="F39" s="44">
        <v>152.1</v>
      </c>
      <c r="G39" s="44"/>
      <c r="H39" s="44"/>
      <c r="I39" s="44"/>
      <c r="J39" s="45">
        <v>1180.77</v>
      </c>
      <c r="K39" s="44"/>
      <c r="L39" s="44"/>
      <c r="M39" s="44">
        <v>127.5</v>
      </c>
      <c r="N39" s="44">
        <v>31409.05</v>
      </c>
      <c r="O39" s="63">
        <v>47452.7</v>
      </c>
      <c r="P39" s="44">
        <v>2524.71</v>
      </c>
      <c r="Q39" s="44"/>
      <c r="R39" s="44">
        <v>709.38</v>
      </c>
      <c r="S39" s="44"/>
      <c r="T39" s="44"/>
      <c r="U39" s="44"/>
      <c r="V39" s="44"/>
      <c r="W39" s="44">
        <f t="shared" si="4"/>
        <v>587884.85</v>
      </c>
      <c r="X39" s="44"/>
      <c r="Y39" s="44">
        <f t="shared" si="5"/>
        <v>1096379.3899999999</v>
      </c>
    </row>
    <row r="40" spans="1:25" x14ac:dyDescent="0.3">
      <c r="A40">
        <v>9</v>
      </c>
      <c r="B40" t="s">
        <v>28</v>
      </c>
      <c r="C40" s="45">
        <f>'січень 2025'!Y40</f>
        <v>900945.31</v>
      </c>
      <c r="D40" s="44">
        <v>711140.67</v>
      </c>
      <c r="E40" s="44">
        <v>165269.78</v>
      </c>
      <c r="F40" s="44">
        <v>760.5</v>
      </c>
      <c r="G40" s="44"/>
      <c r="H40" s="44">
        <v>27458.54</v>
      </c>
      <c r="I40" s="44">
        <v>66377.279999999999</v>
      </c>
      <c r="J40" s="45">
        <v>2345.0700000000002</v>
      </c>
      <c r="K40" s="44"/>
      <c r="L40" s="44"/>
      <c r="M40" s="44">
        <v>4910.3999999999996</v>
      </c>
      <c r="N40" s="44">
        <v>47059.38</v>
      </c>
      <c r="O40" s="63">
        <v>223274.38</v>
      </c>
      <c r="P40" s="44">
        <v>12318.39</v>
      </c>
      <c r="Q40" s="44"/>
      <c r="R40" s="44">
        <v>709.39</v>
      </c>
      <c r="S40" s="44"/>
      <c r="T40" s="44"/>
      <c r="U40" s="44"/>
      <c r="V40" s="44"/>
      <c r="W40" s="44">
        <f t="shared" si="4"/>
        <v>1261623.7799999998</v>
      </c>
      <c r="X40" s="44"/>
      <c r="Y40" s="44">
        <f t="shared" si="5"/>
        <v>2162569.09</v>
      </c>
    </row>
    <row r="41" spans="1:25" x14ac:dyDescent="0.3">
      <c r="A41">
        <v>10</v>
      </c>
      <c r="B41" s="11" t="s">
        <v>46</v>
      </c>
      <c r="C41" s="45">
        <f>'січень 2025'!Y41</f>
        <v>890155.84000000008</v>
      </c>
      <c r="D41" s="44">
        <v>704584.65</v>
      </c>
      <c r="E41" s="44">
        <v>157131.85999999999</v>
      </c>
      <c r="F41" s="44">
        <v>760.5</v>
      </c>
      <c r="G41" s="44"/>
      <c r="H41" s="44">
        <v>36971.019999999997</v>
      </c>
      <c r="I41" s="44"/>
      <c r="J41" s="45">
        <v>2981.92</v>
      </c>
      <c r="K41" s="44"/>
      <c r="L41" s="44"/>
      <c r="M41" s="44">
        <v>3102.5</v>
      </c>
      <c r="N41" s="44">
        <v>31506.26</v>
      </c>
      <c r="O41" s="63">
        <v>139476.93</v>
      </c>
      <c r="P41" s="44">
        <v>1975.86</v>
      </c>
      <c r="Q41" s="44"/>
      <c r="R41" s="44">
        <v>709.39</v>
      </c>
      <c r="S41" s="44"/>
      <c r="T41" s="44"/>
      <c r="U41" s="44"/>
      <c r="V41" s="44"/>
      <c r="W41" s="44">
        <f t="shared" si="4"/>
        <v>1079200.8900000001</v>
      </c>
      <c r="X41" s="44"/>
      <c r="Y41" s="44">
        <f t="shared" si="5"/>
        <v>1969356.7300000002</v>
      </c>
    </row>
    <row r="42" spans="1:25" x14ac:dyDescent="0.3">
      <c r="A42">
        <v>11</v>
      </c>
      <c r="B42" s="11" t="s">
        <v>47</v>
      </c>
      <c r="C42" s="45">
        <f>'січень 2025'!Y42</f>
        <v>803238.75999999989</v>
      </c>
      <c r="D42" s="44">
        <v>569486.88</v>
      </c>
      <c r="E42" s="44">
        <v>129117.48</v>
      </c>
      <c r="F42" s="44">
        <v>760.5</v>
      </c>
      <c r="G42" s="44"/>
      <c r="H42" s="44">
        <v>36971.019999999997</v>
      </c>
      <c r="I42" s="44">
        <v>220030.13</v>
      </c>
      <c r="J42" s="45">
        <v>3321.68</v>
      </c>
      <c r="K42" s="44"/>
      <c r="L42" s="44">
        <v>237405.86</v>
      </c>
      <c r="M42" s="44">
        <v>6617.86</v>
      </c>
      <c r="N42" s="44">
        <v>27020.37</v>
      </c>
      <c r="O42" s="63"/>
      <c r="P42" s="44">
        <v>5554.36</v>
      </c>
      <c r="Q42" s="44"/>
      <c r="R42" s="44"/>
      <c r="S42" s="44"/>
      <c r="T42" s="44"/>
      <c r="U42" s="44"/>
      <c r="V42" s="44"/>
      <c r="W42" s="44">
        <f t="shared" si="4"/>
        <v>1236286.1400000004</v>
      </c>
      <c r="X42" s="44"/>
      <c r="Y42" s="44">
        <f t="shared" si="5"/>
        <v>2039524.9000000004</v>
      </c>
    </row>
    <row r="43" spans="1:25" x14ac:dyDescent="0.3">
      <c r="A43">
        <v>12</v>
      </c>
      <c r="B43" t="s">
        <v>29</v>
      </c>
      <c r="C43" s="45">
        <f>'січень 2025'!Y43</f>
        <v>1357824.17</v>
      </c>
      <c r="D43" s="44">
        <v>922401.12</v>
      </c>
      <c r="E43" s="44">
        <v>204524.66</v>
      </c>
      <c r="F43" s="44">
        <v>760.5</v>
      </c>
      <c r="G43" s="44"/>
      <c r="H43" s="44"/>
      <c r="I43" s="44"/>
      <c r="J43" s="45">
        <v>64963.91</v>
      </c>
      <c r="K43" s="44">
        <v>600</v>
      </c>
      <c r="L43" s="44">
        <v>474811.74</v>
      </c>
      <c r="M43" s="44">
        <v>4703.34</v>
      </c>
      <c r="N43" s="44">
        <v>54040.26</v>
      </c>
      <c r="O43" s="63"/>
      <c r="P43" s="44">
        <v>5071.37</v>
      </c>
      <c r="Q43" s="44"/>
      <c r="R43" s="44"/>
      <c r="S43" s="44"/>
      <c r="T43" s="44"/>
      <c r="U43" s="44"/>
      <c r="V43" s="44"/>
      <c r="W43" s="44">
        <f t="shared" si="4"/>
        <v>1731876.9000000001</v>
      </c>
      <c r="X43" s="44"/>
      <c r="Y43" s="44">
        <f t="shared" si="5"/>
        <v>3089701.0700000003</v>
      </c>
    </row>
    <row r="44" spans="1:25" x14ac:dyDescent="0.3">
      <c r="A44">
        <v>13</v>
      </c>
      <c r="B44" t="s">
        <v>30</v>
      </c>
      <c r="C44" s="45">
        <f>'січень 2025'!Y44</f>
        <v>2028521.21</v>
      </c>
      <c r="D44" s="44">
        <v>1421640.97</v>
      </c>
      <c r="E44" s="44">
        <v>313890.46000000002</v>
      </c>
      <c r="F44" s="44">
        <v>760.5</v>
      </c>
      <c r="G44" s="44"/>
      <c r="H44" s="44">
        <v>61336.33</v>
      </c>
      <c r="I44" s="44">
        <v>149709.37</v>
      </c>
      <c r="J44" s="45">
        <v>5835.56</v>
      </c>
      <c r="K44" s="44"/>
      <c r="L44" s="44">
        <v>1080659.42</v>
      </c>
      <c r="M44" s="44">
        <v>21687.599999999999</v>
      </c>
      <c r="N44" s="44">
        <v>60160.61</v>
      </c>
      <c r="O44" s="63"/>
      <c r="P44" s="44">
        <v>4281.03</v>
      </c>
      <c r="Q44" s="44"/>
      <c r="R44" s="44"/>
      <c r="S44" s="44"/>
      <c r="T44" s="44"/>
      <c r="U44" s="44"/>
      <c r="V44" s="44"/>
      <c r="W44" s="44">
        <f t="shared" si="4"/>
        <v>3119961.8499999996</v>
      </c>
      <c r="X44" s="44"/>
      <c r="Y44" s="44">
        <f t="shared" si="5"/>
        <v>5148483.0599999996</v>
      </c>
    </row>
    <row r="45" spans="1:25" x14ac:dyDescent="0.3">
      <c r="A45">
        <v>14</v>
      </c>
      <c r="B45" s="9" t="s">
        <v>44</v>
      </c>
      <c r="C45" s="45">
        <f>'січень 2025'!Y45</f>
        <v>2064950.6099999999</v>
      </c>
      <c r="D45" s="44">
        <v>1536978</v>
      </c>
      <c r="E45" s="44">
        <v>339951.54</v>
      </c>
      <c r="F45" s="44">
        <v>760.5</v>
      </c>
      <c r="G45" s="44"/>
      <c r="H45" s="44">
        <v>32722.48</v>
      </c>
      <c r="I45" s="44">
        <v>88990.94</v>
      </c>
      <c r="J45" s="45">
        <v>7681.14</v>
      </c>
      <c r="K45" s="44">
        <v>600</v>
      </c>
      <c r="L45" s="44">
        <v>442955.55</v>
      </c>
      <c r="M45" s="44">
        <v>5456</v>
      </c>
      <c r="N45" s="44">
        <v>61240.68</v>
      </c>
      <c r="O45" s="63"/>
      <c r="P45" s="44">
        <v>4829.88</v>
      </c>
      <c r="Q45" s="44"/>
      <c r="R45" s="44"/>
      <c r="S45" s="44"/>
      <c r="T45" s="44"/>
      <c r="U45" s="44"/>
      <c r="V45" s="44"/>
      <c r="W45" s="44">
        <f t="shared" si="4"/>
        <v>2522166.71</v>
      </c>
      <c r="X45" s="44"/>
      <c r="Y45" s="44">
        <f t="shared" si="5"/>
        <v>4587117.32</v>
      </c>
    </row>
    <row r="46" spans="1:25" x14ac:dyDescent="0.3">
      <c r="A46">
        <v>15</v>
      </c>
      <c r="B46" t="s">
        <v>31</v>
      </c>
      <c r="C46" s="45">
        <f>'січень 2025'!Y46</f>
        <v>286060.82</v>
      </c>
      <c r="D46" s="44">
        <v>235726.89</v>
      </c>
      <c r="E46" s="44">
        <v>48856.47</v>
      </c>
      <c r="F46" s="44">
        <v>304.2</v>
      </c>
      <c r="G46" s="44"/>
      <c r="H46" s="44">
        <v>5225.22</v>
      </c>
      <c r="I46" s="44">
        <v>8973.6200000000008</v>
      </c>
      <c r="J46" s="45">
        <v>1190.8399999999999</v>
      </c>
      <c r="K46" s="44"/>
      <c r="L46" s="44"/>
      <c r="M46" s="44"/>
      <c r="N46" s="44">
        <v>36949.82</v>
      </c>
      <c r="O46" s="63"/>
      <c r="P46" s="44"/>
      <c r="Q46" s="44"/>
      <c r="R46" s="44">
        <v>4073.16</v>
      </c>
      <c r="S46" s="44"/>
      <c r="T46" s="44"/>
      <c r="U46" s="44"/>
      <c r="V46" s="44"/>
      <c r="W46" s="44">
        <f t="shared" si="4"/>
        <v>341300.22</v>
      </c>
      <c r="X46" s="44"/>
      <c r="Y46" s="44">
        <f t="shared" si="5"/>
        <v>627361.04</v>
      </c>
    </row>
    <row r="47" spans="1:25" x14ac:dyDescent="0.3">
      <c r="A47">
        <v>16</v>
      </c>
      <c r="B47" t="s">
        <v>32</v>
      </c>
      <c r="C47" s="45">
        <f>'січень 2025'!Y47</f>
        <v>894100.03999999992</v>
      </c>
      <c r="D47" s="44">
        <v>735815.35</v>
      </c>
      <c r="E47" s="44">
        <v>162246.15</v>
      </c>
      <c r="F47" s="44">
        <v>37879.5</v>
      </c>
      <c r="G47" s="44"/>
      <c r="H47" s="44">
        <v>26413.759999999998</v>
      </c>
      <c r="I47" s="44">
        <v>54314.720000000001</v>
      </c>
      <c r="J47" s="45">
        <v>6181.17</v>
      </c>
      <c r="K47" s="44"/>
      <c r="L47" s="44"/>
      <c r="M47" s="44"/>
      <c r="N47" s="44">
        <v>49251.87</v>
      </c>
      <c r="O47" s="63">
        <v>155478.20000000001</v>
      </c>
      <c r="P47" s="44">
        <v>823.28</v>
      </c>
      <c r="Q47" s="44"/>
      <c r="R47" s="44">
        <v>709.39</v>
      </c>
      <c r="S47" s="44"/>
      <c r="T47" s="44"/>
      <c r="U47" s="44"/>
      <c r="V47" s="44"/>
      <c r="W47" s="44">
        <f t="shared" si="4"/>
        <v>1229113.3899999999</v>
      </c>
      <c r="X47" s="44"/>
      <c r="Y47" s="44">
        <f t="shared" si="5"/>
        <v>2123213.4299999997</v>
      </c>
    </row>
    <row r="48" spans="1:25" x14ac:dyDescent="0.3">
      <c r="A48">
        <v>17</v>
      </c>
      <c r="B48" t="s">
        <v>33</v>
      </c>
      <c r="C48" s="45">
        <f>'січень 2025'!Y48</f>
        <v>495701.86</v>
      </c>
      <c r="D48" s="44">
        <v>405979.97</v>
      </c>
      <c r="E48" s="44">
        <v>91169.31</v>
      </c>
      <c r="F48" s="44">
        <v>22316.5</v>
      </c>
      <c r="G48" s="44"/>
      <c r="H48" s="44">
        <v>16578.86</v>
      </c>
      <c r="I48" s="44">
        <v>23987.84</v>
      </c>
      <c r="J48" s="45">
        <v>1618.62</v>
      </c>
      <c r="K48" s="44"/>
      <c r="L48" s="44"/>
      <c r="M48" s="44">
        <v>867.9</v>
      </c>
      <c r="N48" s="44">
        <v>43343.87</v>
      </c>
      <c r="O48" s="63">
        <v>111467.73</v>
      </c>
      <c r="P48" s="44">
        <v>329.31</v>
      </c>
      <c r="Q48" s="44"/>
      <c r="R48" s="44">
        <v>709.39</v>
      </c>
      <c r="S48" s="44"/>
      <c r="T48" s="44"/>
      <c r="U48" s="44"/>
      <c r="V48" s="44"/>
      <c r="W48" s="44">
        <f t="shared" si="4"/>
        <v>718369.3</v>
      </c>
      <c r="X48" s="44"/>
      <c r="Y48" s="44">
        <f t="shared" si="5"/>
        <v>1214071.1600000001</v>
      </c>
    </row>
    <row r="49" spans="1:25" x14ac:dyDescent="0.3">
      <c r="A49">
        <v>18</v>
      </c>
      <c r="B49" t="s">
        <v>34</v>
      </c>
      <c r="C49" s="45">
        <f>'січень 2025'!Y49</f>
        <v>427058.21</v>
      </c>
      <c r="D49" s="44">
        <v>343159.11</v>
      </c>
      <c r="E49" s="44">
        <v>75495.009999999995</v>
      </c>
      <c r="F49" s="44">
        <v>304.2</v>
      </c>
      <c r="G49" s="44"/>
      <c r="H49" s="44"/>
      <c r="I49" s="44"/>
      <c r="J49" s="45">
        <v>1065.48</v>
      </c>
      <c r="K49" s="44"/>
      <c r="L49" s="44"/>
      <c r="M49" s="44">
        <v>118.35</v>
      </c>
      <c r="N49" s="44">
        <v>21493.97</v>
      </c>
      <c r="O49" s="63">
        <v>65131.06</v>
      </c>
      <c r="P49" s="44"/>
      <c r="Q49" s="44"/>
      <c r="R49" s="44">
        <v>709.38</v>
      </c>
      <c r="S49" s="44"/>
      <c r="T49" s="44"/>
      <c r="U49" s="44"/>
      <c r="V49" s="44"/>
      <c r="W49" s="44">
        <f t="shared" si="4"/>
        <v>507476.56</v>
      </c>
      <c r="X49" s="44"/>
      <c r="Y49" s="44">
        <f t="shared" si="5"/>
        <v>934534.77</v>
      </c>
    </row>
    <row r="50" spans="1:25" ht="14.4" x14ac:dyDescent="0.3">
      <c r="A50" s="2"/>
      <c r="B50" s="3" t="s">
        <v>35</v>
      </c>
      <c r="C50" s="47">
        <f>SUM(C32:C49)</f>
        <v>17825844.359999999</v>
      </c>
      <c r="D50" s="47">
        <f t="shared" ref="D50:V50" si="6">SUM(D32:D49)</f>
        <v>13309724.01</v>
      </c>
      <c r="E50" s="47">
        <f t="shared" si="6"/>
        <v>2954686.69</v>
      </c>
      <c r="F50" s="47">
        <f t="shared" si="6"/>
        <v>117040.7</v>
      </c>
      <c r="G50" s="47">
        <f t="shared" si="6"/>
        <v>0</v>
      </c>
      <c r="H50" s="47">
        <f t="shared" si="6"/>
        <v>466144.52999999997</v>
      </c>
      <c r="I50" s="47">
        <f t="shared" si="6"/>
        <v>1075332.9200000002</v>
      </c>
      <c r="J50" s="47">
        <f t="shared" si="6"/>
        <v>118886.18999999999</v>
      </c>
      <c r="K50" s="47">
        <f t="shared" si="6"/>
        <v>1200</v>
      </c>
      <c r="L50" s="47">
        <f t="shared" si="6"/>
        <v>3443020.6999999993</v>
      </c>
      <c r="M50" s="47">
        <f t="shared" si="6"/>
        <v>64151.049999999996</v>
      </c>
      <c r="N50" s="47">
        <f t="shared" si="6"/>
        <v>803011.77999999991</v>
      </c>
      <c r="O50" s="47">
        <f t="shared" si="6"/>
        <v>1368251.38</v>
      </c>
      <c r="P50" s="47">
        <f t="shared" si="6"/>
        <v>58299.489999999991</v>
      </c>
      <c r="Q50" s="47">
        <f t="shared" si="6"/>
        <v>0</v>
      </c>
      <c r="R50" s="47">
        <f t="shared" si="6"/>
        <v>11876.389999999998</v>
      </c>
      <c r="S50" s="47">
        <f t="shared" si="6"/>
        <v>0</v>
      </c>
      <c r="T50" s="47">
        <f t="shared" si="6"/>
        <v>0</v>
      </c>
      <c r="U50" s="47">
        <f t="shared" si="6"/>
        <v>0</v>
      </c>
      <c r="V50" s="47">
        <f t="shared" si="6"/>
        <v>0</v>
      </c>
      <c r="W50" s="48">
        <f>SUM(W32:W49)</f>
        <v>23791625.829999998</v>
      </c>
      <c r="X50" s="48"/>
      <c r="Y50" s="48">
        <f t="shared" ref="Y50" si="7">SUM(Y32:Y49)</f>
        <v>41617470.18999999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>
        <f>'січень 2025'!Y52</f>
        <v>318875.52000000002</v>
      </c>
      <c r="D52" s="44">
        <v>187580.9</v>
      </c>
      <c r="E52" s="44">
        <v>44223.89</v>
      </c>
      <c r="F52" s="44">
        <v>2281.5</v>
      </c>
      <c r="G52" s="44"/>
      <c r="H52" s="44"/>
      <c r="I52" s="44"/>
      <c r="J52" s="44">
        <v>428.23</v>
      </c>
      <c r="K52" s="44"/>
      <c r="L52" s="44">
        <v>309561.61</v>
      </c>
      <c r="M52" s="44"/>
      <c r="N52" s="44">
        <v>1404.09</v>
      </c>
      <c r="O52" s="44"/>
      <c r="P52" s="44">
        <v>164.66</v>
      </c>
      <c r="Q52" s="44"/>
      <c r="R52" s="44"/>
      <c r="S52" s="44"/>
      <c r="T52" s="44"/>
      <c r="U52" s="44"/>
      <c r="V52" s="44"/>
      <c r="W52" s="44">
        <f>SUM(D52:V52)</f>
        <v>545644.88</v>
      </c>
      <c r="X52" s="44"/>
      <c r="Y52" s="44">
        <f>C52+W52</f>
        <v>864520.4</v>
      </c>
    </row>
    <row r="53" spans="1:25" x14ac:dyDescent="0.3">
      <c r="A53">
        <v>2</v>
      </c>
      <c r="B53" t="s">
        <v>38</v>
      </c>
      <c r="C53" s="45">
        <f>'січень 2025'!Y53</f>
        <v>209614.65000000002</v>
      </c>
      <c r="D53" s="44">
        <v>139965.12</v>
      </c>
      <c r="E53" s="44">
        <v>31601.4</v>
      </c>
      <c r="F53" s="44">
        <v>2281.5</v>
      </c>
      <c r="G53" s="44"/>
      <c r="H53" s="44"/>
      <c r="I53" s="44"/>
      <c r="J53" s="44">
        <v>743.82</v>
      </c>
      <c r="K53" s="44"/>
      <c r="L53" s="44">
        <v>175644.01</v>
      </c>
      <c r="M53" s="44">
        <v>799.6</v>
      </c>
      <c r="N53" s="44">
        <v>5994.41</v>
      </c>
      <c r="O53" s="44"/>
      <c r="P53" s="44">
        <v>114.16</v>
      </c>
      <c r="Q53" s="44"/>
      <c r="R53" s="44"/>
      <c r="S53" s="44"/>
      <c r="T53" s="44"/>
      <c r="U53" s="44"/>
      <c r="V53" s="44"/>
      <c r="W53" s="44">
        <f t="shared" ref="W53:W54" si="8">SUM(D53:V53)</f>
        <v>357144.0199999999</v>
      </c>
      <c r="X53" s="44"/>
      <c r="Y53" s="44">
        <f t="shared" ref="Y53:Y54" si="9">C53+W53</f>
        <v>566758.66999999993</v>
      </c>
    </row>
    <row r="54" spans="1:25" ht="14.4" x14ac:dyDescent="0.3">
      <c r="A54">
        <v>3</v>
      </c>
      <c r="B54" t="s">
        <v>39</v>
      </c>
      <c r="C54" s="45">
        <f>'січень 2025'!Y54</f>
        <v>208893.41</v>
      </c>
      <c r="D54" s="49">
        <v>148137.26999999999</v>
      </c>
      <c r="E54" s="49">
        <v>34541.99</v>
      </c>
      <c r="F54" s="44">
        <v>2281.5</v>
      </c>
      <c r="G54" s="44"/>
      <c r="H54" s="44"/>
      <c r="I54" s="44"/>
      <c r="J54" s="44">
        <v>566.22</v>
      </c>
      <c r="K54" s="44"/>
      <c r="L54" s="44"/>
      <c r="M54" s="44"/>
      <c r="N54" s="44">
        <v>3564.25</v>
      </c>
      <c r="O54" s="44"/>
      <c r="P54" s="44"/>
      <c r="Q54" s="44"/>
      <c r="R54" s="44">
        <v>2142.54</v>
      </c>
      <c r="S54" s="44"/>
      <c r="T54" s="44"/>
      <c r="U54" s="44"/>
      <c r="V54" s="44"/>
      <c r="W54" s="44">
        <f t="shared" si="8"/>
        <v>191233.77</v>
      </c>
      <c r="X54" s="44"/>
      <c r="Y54" s="44">
        <f t="shared" si="9"/>
        <v>400127.18</v>
      </c>
    </row>
    <row r="55" spans="1:25" ht="14.4" x14ac:dyDescent="0.3">
      <c r="A55" s="2"/>
      <c r="B55" s="3" t="s">
        <v>40</v>
      </c>
      <c r="C55" s="47">
        <f>SUM(C52:C54)</f>
        <v>737383.58000000007</v>
      </c>
      <c r="D55" s="47">
        <f t="shared" ref="D55:V55" si="10">SUM(D52:D54)</f>
        <v>475683.29000000004</v>
      </c>
      <c r="E55" s="47">
        <f t="shared" si="10"/>
        <v>110367.28</v>
      </c>
      <c r="F55" s="47">
        <f t="shared" si="10"/>
        <v>6844.5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1738.2700000000002</v>
      </c>
      <c r="K55" s="47">
        <f t="shared" si="10"/>
        <v>0</v>
      </c>
      <c r="L55" s="47">
        <f t="shared" si="10"/>
        <v>485205.62</v>
      </c>
      <c r="M55" s="47">
        <f t="shared" si="10"/>
        <v>799.6</v>
      </c>
      <c r="N55" s="47">
        <f t="shared" si="10"/>
        <v>10962.75</v>
      </c>
      <c r="O55" s="47">
        <f t="shared" si="10"/>
        <v>0</v>
      </c>
      <c r="P55" s="47">
        <f t="shared" si="10"/>
        <v>278.82</v>
      </c>
      <c r="Q55" s="47">
        <f t="shared" si="10"/>
        <v>0</v>
      </c>
      <c r="R55" s="47">
        <f t="shared" si="10"/>
        <v>2142.54</v>
      </c>
      <c r="S55" s="47">
        <f t="shared" si="10"/>
        <v>0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1094022.67</v>
      </c>
      <c r="X55" s="48"/>
      <c r="Y55" s="48">
        <f t="shared" ref="Y55" si="11">SUM(Y52:Y54)</f>
        <v>1831406.2499999998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>
        <f>'січень 2025'!Y57</f>
        <v>120686.35</v>
      </c>
      <c r="D57" s="51">
        <v>98506.27</v>
      </c>
      <c r="E57" s="51">
        <v>23396.240000000002</v>
      </c>
      <c r="F57" s="48">
        <v>1521</v>
      </c>
      <c r="G57" s="48"/>
      <c r="H57" s="48"/>
      <c r="I57" s="48"/>
      <c r="J57" s="48">
        <v>279</v>
      </c>
      <c r="K57" s="48">
        <v>1100</v>
      </c>
      <c r="L57" s="48"/>
      <c r="M57" s="48">
        <v>272.8</v>
      </c>
      <c r="N57" s="48">
        <v>1728.11</v>
      </c>
      <c r="O57" s="48"/>
      <c r="P57" s="48"/>
      <c r="Q57" s="48"/>
      <c r="R57" s="48"/>
      <c r="S57" s="48"/>
      <c r="T57" s="48"/>
      <c r="U57" s="48"/>
      <c r="V57" s="48"/>
      <c r="W57" s="48">
        <f>SUM(D57:V57)</f>
        <v>126803.42000000001</v>
      </c>
      <c r="X57" s="48"/>
      <c r="Y57" s="48">
        <f>C57+W57</f>
        <v>247489.77000000002</v>
      </c>
    </row>
    <row r="58" spans="1:25" x14ac:dyDescent="0.3">
      <c r="B58" s="5"/>
      <c r="C58" s="5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>
        <f>'січень 2025'!Y59</f>
        <v>550715.12</v>
      </c>
      <c r="D59" s="48">
        <v>284615.24</v>
      </c>
      <c r="E59" s="48">
        <v>64674.89</v>
      </c>
      <c r="F59" s="48">
        <v>102945.3</v>
      </c>
      <c r="G59" s="48"/>
      <c r="H59" s="48"/>
      <c r="I59" s="48"/>
      <c r="J59" s="48">
        <v>6615.8</v>
      </c>
      <c r="K59" s="48">
        <v>1800</v>
      </c>
      <c r="L59" s="48">
        <v>512804.7</v>
      </c>
      <c r="M59" s="48">
        <v>-1022.03</v>
      </c>
      <c r="N59" s="48">
        <v>3132.21</v>
      </c>
      <c r="O59" s="48"/>
      <c r="P59" s="48"/>
      <c r="Q59" s="48"/>
      <c r="R59" s="48"/>
      <c r="S59" s="48"/>
      <c r="T59" s="48"/>
      <c r="U59" s="48"/>
      <c r="V59" s="48"/>
      <c r="W59" s="48">
        <f t="shared" ref="W59:W61" si="12">SUM(D59:V59)</f>
        <v>975566.10999999987</v>
      </c>
      <c r="X59" s="48"/>
      <c r="Y59" s="48">
        <f t="shared" ref="Y59:Y61" si="13">C59+W59</f>
        <v>1526281.23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>
        <f>'січень 2025'!Y61</f>
        <v>166372.86000000002</v>
      </c>
      <c r="D61" s="51">
        <v>129236.79</v>
      </c>
      <c r="E61" s="51">
        <v>28432.1</v>
      </c>
      <c r="F61" s="48">
        <v>1673.1</v>
      </c>
      <c r="G61" s="48"/>
      <c r="H61" s="48"/>
      <c r="I61" s="48"/>
      <c r="J61" s="48"/>
      <c r="K61" s="48"/>
      <c r="L61" s="48"/>
      <c r="M61" s="48"/>
      <c r="N61" s="48">
        <v>2592.1799999999998</v>
      </c>
      <c r="O61" s="48"/>
      <c r="P61" s="48"/>
      <c r="Q61" s="48"/>
      <c r="R61" s="48"/>
      <c r="S61" s="48"/>
      <c r="T61" s="48"/>
      <c r="U61" s="48"/>
      <c r="V61" s="48"/>
      <c r="W61" s="48">
        <f t="shared" si="12"/>
        <v>161934.16999999998</v>
      </c>
      <c r="X61" s="48"/>
      <c r="Y61" s="48">
        <f t="shared" si="13"/>
        <v>328307.03000000003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55</v>
      </c>
      <c r="C63" s="53" t="s">
        <v>57</v>
      </c>
      <c r="D63" s="54">
        <f>D30+D50+D55+D57+D59+D61</f>
        <v>19835285.809999995</v>
      </c>
      <c r="E63" s="54">
        <f t="shared" ref="E63:W63" si="14">E30+E50+E55+E57+E59+E61</f>
        <v>4411955.05</v>
      </c>
      <c r="F63" s="54">
        <f t="shared" si="14"/>
        <v>234891.80000000002</v>
      </c>
      <c r="G63" s="54">
        <f t="shared" si="14"/>
        <v>0</v>
      </c>
      <c r="H63" s="54">
        <f t="shared" si="14"/>
        <v>1694424.4700000002</v>
      </c>
      <c r="I63" s="54">
        <f t="shared" si="14"/>
        <v>1075332.9200000002</v>
      </c>
      <c r="J63" s="54">
        <f t="shared" si="14"/>
        <v>139593.91999999998</v>
      </c>
      <c r="K63" s="54">
        <f t="shared" si="14"/>
        <v>4100</v>
      </c>
      <c r="L63" s="54">
        <f t="shared" si="14"/>
        <v>8151237.5199999996</v>
      </c>
      <c r="M63" s="54">
        <f t="shared" si="14"/>
        <v>126333.3</v>
      </c>
      <c r="N63" s="54">
        <f t="shared" si="14"/>
        <v>1673633.43</v>
      </c>
      <c r="O63" s="54">
        <f t="shared" si="14"/>
        <v>1911675.3499999999</v>
      </c>
      <c r="P63" s="54">
        <f t="shared" si="14"/>
        <v>114995.46</v>
      </c>
      <c r="Q63" s="54">
        <f t="shared" si="14"/>
        <v>0</v>
      </c>
      <c r="R63" s="54">
        <f t="shared" si="14"/>
        <v>20469.16</v>
      </c>
      <c r="S63" s="54">
        <f t="shared" si="14"/>
        <v>0</v>
      </c>
      <c r="T63" s="54">
        <f t="shared" si="14"/>
        <v>0</v>
      </c>
      <c r="U63" s="54">
        <f t="shared" si="14"/>
        <v>0</v>
      </c>
      <c r="V63" s="54">
        <f t="shared" si="14"/>
        <v>0</v>
      </c>
      <c r="W63" s="54">
        <f t="shared" si="14"/>
        <v>39393928.190000005</v>
      </c>
      <c r="X63" s="54"/>
      <c r="Y63" s="55" t="s">
        <v>57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56</v>
      </c>
      <c r="C65" s="56">
        <f>C30+C50+C55+C57+C59+C61</f>
        <v>28333650.050000001</v>
      </c>
      <c r="D65" s="57">
        <f>D8+D63</f>
        <v>19835285.809999995</v>
      </c>
      <c r="E65" s="57">
        <f t="shared" ref="E65:V65" si="15">E8+E63</f>
        <v>4411955.05</v>
      </c>
      <c r="F65" s="57">
        <f t="shared" si="15"/>
        <v>234891.80000000002</v>
      </c>
      <c r="G65" s="57">
        <f t="shared" si="15"/>
        <v>0</v>
      </c>
      <c r="H65" s="57">
        <f t="shared" si="15"/>
        <v>1694424.4700000002</v>
      </c>
      <c r="I65" s="57">
        <f t="shared" si="15"/>
        <v>1075332.9200000002</v>
      </c>
      <c r="J65" s="57">
        <f t="shared" si="15"/>
        <v>139593.91999999998</v>
      </c>
      <c r="K65" s="57">
        <f t="shared" si="15"/>
        <v>4100</v>
      </c>
      <c r="L65" s="57">
        <f t="shared" si="15"/>
        <v>8151237.5199999996</v>
      </c>
      <c r="M65" s="57">
        <f t="shared" si="15"/>
        <v>126333.3</v>
      </c>
      <c r="N65" s="57">
        <f t="shared" si="15"/>
        <v>1673633.43</v>
      </c>
      <c r="O65" s="57">
        <f t="shared" si="15"/>
        <v>1911675.3499999999</v>
      </c>
      <c r="P65" s="57">
        <f t="shared" si="15"/>
        <v>114995.46</v>
      </c>
      <c r="Q65" s="57">
        <f t="shared" si="15"/>
        <v>0</v>
      </c>
      <c r="R65" s="57">
        <f t="shared" si="15"/>
        <v>20469.16</v>
      </c>
      <c r="S65" s="57">
        <f t="shared" si="15"/>
        <v>0</v>
      </c>
      <c r="T65" s="57">
        <f t="shared" si="15"/>
        <v>0</v>
      </c>
      <c r="U65" s="57">
        <f t="shared" si="15"/>
        <v>0</v>
      </c>
      <c r="V65" s="57">
        <f t="shared" si="15"/>
        <v>0</v>
      </c>
      <c r="W65" s="58" t="s">
        <v>57</v>
      </c>
      <c r="X65" s="57"/>
      <c r="Y65" s="57">
        <f>Y30+Y50+Y55+Y57+Y59+Y61</f>
        <v>67727578.239999995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62</v>
      </c>
      <c r="C67" s="64">
        <f>'січень 2025'!Y67</f>
        <v>1810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>
        <v>5430</v>
      </c>
      <c r="R67" s="48"/>
      <c r="S67" s="48"/>
      <c r="T67" s="48"/>
      <c r="U67" s="48"/>
      <c r="V67" s="48"/>
      <c r="W67" s="48">
        <f>SUM(D67:V67)</f>
        <v>5430</v>
      </c>
      <c r="X67" s="48"/>
      <c r="Y67" s="48">
        <f>C67+W67</f>
        <v>7240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4.4" x14ac:dyDescent="0.3">
      <c r="A70" s="16"/>
      <c r="B70" s="19"/>
      <c r="C70" s="61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49"/>
      <c r="E73" s="49"/>
      <c r="F73" s="44"/>
      <c r="G73" s="44"/>
      <c r="H73" s="44"/>
      <c r="I73" s="44"/>
      <c r="J73" s="65"/>
      <c r="K73" s="44"/>
      <c r="L73" s="49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ht="14.4" x14ac:dyDescent="0.3">
      <c r="A74" s="17"/>
      <c r="B74" s="20"/>
      <c r="C74" s="61"/>
      <c r="D74" s="44"/>
      <c r="E74" s="44"/>
      <c r="F74" s="44"/>
      <c r="G74" s="44"/>
      <c r="H74" s="44"/>
      <c r="I74" s="44"/>
      <c r="J74" s="65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66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4" activePane="bottomRight" state="frozen"/>
      <selection pane="topRight" activeCell="C1" sqref="C1"/>
      <selection pane="bottomLeft" activeCell="A9" sqref="A9"/>
      <selection pane="bottomRight" activeCell="A69" sqref="A69:XFD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4.3320312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3.88671875" customWidth="1"/>
    <col min="10" max="10" width="12.2187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5.3320312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64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82.8" x14ac:dyDescent="0.3">
      <c r="D6" s="32" t="s">
        <v>76</v>
      </c>
      <c r="E6" s="32" t="s">
        <v>77</v>
      </c>
      <c r="F6" s="32" t="s">
        <v>100</v>
      </c>
      <c r="G6" s="32" t="s">
        <v>78</v>
      </c>
      <c r="H6" s="32" t="s">
        <v>79</v>
      </c>
      <c r="I6" s="32" t="s">
        <v>80</v>
      </c>
      <c r="J6" s="32" t="s">
        <v>81</v>
      </c>
      <c r="K6" s="32" t="s">
        <v>82</v>
      </c>
      <c r="L6" s="32" t="s">
        <v>83</v>
      </c>
      <c r="M6" s="32" t="s">
        <v>84</v>
      </c>
      <c r="N6" s="32" t="s">
        <v>85</v>
      </c>
      <c r="O6" s="32" t="s">
        <v>86</v>
      </c>
      <c r="P6" s="32" t="s">
        <v>87</v>
      </c>
      <c r="Q6" s="32" t="s">
        <v>88</v>
      </c>
      <c r="R6" s="32" t="s">
        <v>89</v>
      </c>
      <c r="S6" s="32" t="s">
        <v>97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15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0">
        <f>D8+E8+F8+G8+H8+I8+J8+K8+L8+M8+N8+O8+P8+Q8+R8+S8+T8+U8+V8</f>
        <v>0</v>
      </c>
      <c r="D8" s="41">
        <f>'лютий 2025'!D81</f>
        <v>0</v>
      </c>
      <c r="E8" s="41">
        <f>'лютий 2025'!E81</f>
        <v>0</v>
      </c>
      <c r="F8" s="41">
        <f>'лютий 2025'!F81</f>
        <v>0</v>
      </c>
      <c r="G8" s="41">
        <f>'лютий 2025'!G81</f>
        <v>0</v>
      </c>
      <c r="H8" s="41">
        <f>'лютий 2025'!H81</f>
        <v>0</v>
      </c>
      <c r="I8" s="41">
        <f>'лютий 2025'!I81</f>
        <v>0</v>
      </c>
      <c r="J8" s="41">
        <f>'лютий 2025'!J81</f>
        <v>0</v>
      </c>
      <c r="K8" s="41">
        <f>'лютий 2025'!K81</f>
        <v>0</v>
      </c>
      <c r="L8" s="41">
        <f>'лютий 2025'!L81</f>
        <v>0</v>
      </c>
      <c r="M8" s="41">
        <f>'лютий 2025'!M81</f>
        <v>0</v>
      </c>
      <c r="N8" s="41">
        <f>'лютий 2025'!N81</f>
        <v>0</v>
      </c>
      <c r="O8" s="41">
        <f>'лютий 2025'!O81</f>
        <v>0</v>
      </c>
      <c r="P8" s="41">
        <f>'лютий 2025'!P81</f>
        <v>0</v>
      </c>
      <c r="Q8" s="41">
        <f>'лютий 2025'!Q81</f>
        <v>0</v>
      </c>
      <c r="R8" s="41">
        <f>'лютий 2025'!R81</f>
        <v>0</v>
      </c>
      <c r="S8" s="41">
        <f>'лютий 2025'!S81</f>
        <v>0</v>
      </c>
      <c r="T8" s="41">
        <f>'лютий 2025'!T81</f>
        <v>0</v>
      </c>
      <c r="U8" s="41">
        <f>'лютий 2025'!U81</f>
        <v>0</v>
      </c>
      <c r="V8" s="41">
        <f>'лютий 2025'!V81</f>
        <v>0</v>
      </c>
      <c r="W8" s="42" t="s">
        <v>57</v>
      </c>
      <c r="X8" s="41"/>
      <c r="Y8" s="42" t="s">
        <v>57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>
        <f>'лютий 2025'!Y10</f>
        <v>1830392.96</v>
      </c>
      <c r="D10" s="46">
        <v>398988.02</v>
      </c>
      <c r="E10" s="46">
        <v>91594.32</v>
      </c>
      <c r="F10" s="44">
        <v>6222.3</v>
      </c>
      <c r="G10" s="44"/>
      <c r="H10" s="44">
        <f>58729.4-553.8</f>
        <v>58175.6</v>
      </c>
      <c r="I10" s="44"/>
      <c r="J10" s="45">
        <v>807.74</v>
      </c>
      <c r="K10" s="44"/>
      <c r="L10" s="44">
        <v>341112.24</v>
      </c>
      <c r="M10" s="44">
        <v>5660.6</v>
      </c>
      <c r="N10" s="44">
        <v>51477.05</v>
      </c>
      <c r="O10" s="44"/>
      <c r="P10" s="44">
        <v>493.97</v>
      </c>
      <c r="Q10" s="44"/>
      <c r="R10" s="44"/>
      <c r="S10" s="44"/>
      <c r="T10" s="44"/>
      <c r="U10" s="44"/>
      <c r="V10" s="44"/>
      <c r="W10" s="44">
        <f>SUM(D10:V10)</f>
        <v>954531.83999999997</v>
      </c>
      <c r="X10" s="44"/>
      <c r="Y10" s="44">
        <f>W10+C10</f>
        <v>2784924.8</v>
      </c>
    </row>
    <row r="11" spans="1:25" x14ac:dyDescent="0.3">
      <c r="A11">
        <v>2</v>
      </c>
      <c r="B11" t="s">
        <v>2</v>
      </c>
      <c r="C11" s="45">
        <f>'лютий 2025'!Y11</f>
        <v>1718710.7000000002</v>
      </c>
      <c r="D11" s="46">
        <v>377588.57</v>
      </c>
      <c r="E11" s="46">
        <v>87819.16</v>
      </c>
      <c r="F11" s="44">
        <v>5340.8</v>
      </c>
      <c r="G11" s="44"/>
      <c r="H11" s="44">
        <f>35013.32-553.8</f>
        <v>34459.519999999997</v>
      </c>
      <c r="I11" s="44"/>
      <c r="J11" s="45">
        <v>607.74</v>
      </c>
      <c r="K11" s="44"/>
      <c r="L11" s="44">
        <v>264141.15999999997</v>
      </c>
      <c r="M11" s="44">
        <v>4092</v>
      </c>
      <c r="N11" s="44">
        <v>44650.09</v>
      </c>
      <c r="O11" s="44"/>
      <c r="P11" s="44">
        <v>493.97</v>
      </c>
      <c r="Q11" s="44"/>
      <c r="R11" s="44"/>
      <c r="S11" s="44"/>
      <c r="T11" s="44"/>
      <c r="U11" s="44"/>
      <c r="V11" s="44"/>
      <c r="W11" s="44">
        <f t="shared" ref="W11:W29" si="0">SUM(D11:V11)</f>
        <v>819193.00999999989</v>
      </c>
      <c r="X11" s="44"/>
      <c r="Y11" s="44">
        <f t="shared" ref="Y11:Y29" si="1">W11+C11</f>
        <v>2537903.71</v>
      </c>
    </row>
    <row r="12" spans="1:25" x14ac:dyDescent="0.3">
      <c r="A12">
        <v>3</v>
      </c>
      <c r="B12" t="s">
        <v>3</v>
      </c>
      <c r="C12" s="45">
        <f>'лютий 2025'!Y12</f>
        <v>744124.72</v>
      </c>
      <c r="D12" s="46">
        <v>226538.8</v>
      </c>
      <c r="E12" s="46">
        <v>54223.8</v>
      </c>
      <c r="F12" s="44">
        <v>5646.75</v>
      </c>
      <c r="G12" s="44"/>
      <c r="H12" s="44">
        <v>23305.599999999999</v>
      </c>
      <c r="I12" s="44"/>
      <c r="J12" s="45">
        <v>807.74</v>
      </c>
      <c r="K12" s="44"/>
      <c r="L12" s="44"/>
      <c r="M12" s="44">
        <v>1402.5</v>
      </c>
      <c r="N12" s="44">
        <v>36421.629999999997</v>
      </c>
      <c r="O12" s="44">
        <v>54774.13</v>
      </c>
      <c r="P12" s="44">
        <v>329.31</v>
      </c>
      <c r="Q12" s="44"/>
      <c r="R12" s="44"/>
      <c r="S12" s="44"/>
      <c r="T12" s="44"/>
      <c r="U12" s="44"/>
      <c r="V12" s="44"/>
      <c r="W12" s="44">
        <f t="shared" ref="W12:W27" si="2">SUM(D12:V12)</f>
        <v>403450.25999999995</v>
      </c>
      <c r="X12" s="44"/>
      <c r="Y12" s="44">
        <f t="shared" ref="Y12:Y27" si="3">W12+C12</f>
        <v>1147574.98</v>
      </c>
    </row>
    <row r="13" spans="1:25" x14ac:dyDescent="0.3">
      <c r="A13">
        <v>4</v>
      </c>
      <c r="B13" t="s">
        <v>4</v>
      </c>
      <c r="C13" s="45">
        <f>'лютий 2025'!Y13</f>
        <v>0</v>
      </c>
      <c r="D13" s="46"/>
      <c r="E13" s="46"/>
      <c r="F13" s="44"/>
      <c r="G13" s="44"/>
      <c r="H13" s="44"/>
      <c r="I13" s="44"/>
      <c r="J13" s="45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>
        <f t="shared" si="2"/>
        <v>0</v>
      </c>
      <c r="X13" s="44"/>
      <c r="Y13" s="44">
        <f t="shared" si="3"/>
        <v>0</v>
      </c>
    </row>
    <row r="14" spans="1:25" x14ac:dyDescent="0.3">
      <c r="A14">
        <v>5</v>
      </c>
      <c r="B14" t="s">
        <v>5</v>
      </c>
      <c r="C14" s="45">
        <f>'лютий 2025'!Y14</f>
        <v>2005980.06</v>
      </c>
      <c r="D14" s="46">
        <v>461278.19</v>
      </c>
      <c r="E14" s="46">
        <v>106240.73</v>
      </c>
      <c r="F14" s="44">
        <v>5950</v>
      </c>
      <c r="G14" s="44"/>
      <c r="H14" s="44">
        <v>74885.03</v>
      </c>
      <c r="I14" s="44"/>
      <c r="J14" s="45">
        <v>807.74</v>
      </c>
      <c r="K14" s="44"/>
      <c r="L14" s="44">
        <v>278203.63</v>
      </c>
      <c r="M14" s="44">
        <v>4092</v>
      </c>
      <c r="N14" s="44">
        <v>70993.73</v>
      </c>
      <c r="O14" s="44"/>
      <c r="P14" s="44">
        <v>653.35</v>
      </c>
      <c r="Q14" s="44"/>
      <c r="R14" s="44"/>
      <c r="S14" s="44"/>
      <c r="T14" s="44"/>
      <c r="U14" s="44"/>
      <c r="V14" s="44"/>
      <c r="W14" s="44">
        <f t="shared" si="2"/>
        <v>1003104.4</v>
      </c>
      <c r="X14" s="44"/>
      <c r="Y14" s="44">
        <f t="shared" si="3"/>
        <v>3009084.46</v>
      </c>
    </row>
    <row r="15" spans="1:25" x14ac:dyDescent="0.3">
      <c r="A15">
        <v>6</v>
      </c>
      <c r="B15" t="s">
        <v>6</v>
      </c>
      <c r="C15" s="45">
        <f>'лютий 2025'!Y15</f>
        <v>1696073.29</v>
      </c>
      <c r="D15" s="46">
        <v>341026.43</v>
      </c>
      <c r="E15" s="46">
        <v>76236.67</v>
      </c>
      <c r="F15" s="44">
        <v>5565.1</v>
      </c>
      <c r="G15" s="44"/>
      <c r="H15" s="44">
        <v>54959.32</v>
      </c>
      <c r="I15" s="44"/>
      <c r="J15" s="45">
        <v>807.75</v>
      </c>
      <c r="K15" s="44"/>
      <c r="L15" s="44">
        <v>411122.19</v>
      </c>
      <c r="M15" s="44">
        <v>4092</v>
      </c>
      <c r="N15" s="44">
        <v>33211.29</v>
      </c>
      <c r="O15" s="44"/>
      <c r="P15" s="44">
        <v>493.96</v>
      </c>
      <c r="Q15" s="44"/>
      <c r="R15" s="44"/>
      <c r="S15" s="44"/>
      <c r="T15" s="44"/>
      <c r="U15" s="44"/>
      <c r="V15" s="44"/>
      <c r="W15" s="44">
        <f t="shared" si="2"/>
        <v>927514.71</v>
      </c>
      <c r="X15" s="44"/>
      <c r="Y15" s="44">
        <f t="shared" si="3"/>
        <v>2623588</v>
      </c>
    </row>
    <row r="16" spans="1:25" x14ac:dyDescent="0.3">
      <c r="A16">
        <v>7</v>
      </c>
      <c r="B16" t="s">
        <v>7</v>
      </c>
      <c r="C16" s="45">
        <f>'лютий 2025'!Y16</f>
        <v>2030340.17</v>
      </c>
      <c r="D16" s="46">
        <v>511466.43</v>
      </c>
      <c r="E16" s="46">
        <v>112727.06</v>
      </c>
      <c r="F16" s="44">
        <v>5837.4</v>
      </c>
      <c r="G16" s="44"/>
      <c r="H16" s="44">
        <v>57435.78</v>
      </c>
      <c r="I16" s="44"/>
      <c r="J16" s="45">
        <v>807.75</v>
      </c>
      <c r="K16" s="44"/>
      <c r="L16" s="44">
        <v>270923.28999999998</v>
      </c>
      <c r="M16" s="44">
        <v>5797</v>
      </c>
      <c r="N16" s="44">
        <v>110296.12</v>
      </c>
      <c r="O16" s="44"/>
      <c r="P16" s="44">
        <v>1007.25</v>
      </c>
      <c r="Q16" s="44"/>
      <c r="R16" s="44"/>
      <c r="S16" s="44"/>
      <c r="T16" s="44"/>
      <c r="U16" s="44"/>
      <c r="V16" s="44"/>
      <c r="W16" s="44">
        <f t="shared" si="2"/>
        <v>1076298.08</v>
      </c>
      <c r="X16" s="44"/>
      <c r="Y16" s="44">
        <f t="shared" si="3"/>
        <v>3106638.25</v>
      </c>
    </row>
    <row r="17" spans="1:25" x14ac:dyDescent="0.3">
      <c r="A17">
        <v>8</v>
      </c>
      <c r="B17" t="s">
        <v>8</v>
      </c>
      <c r="C17" s="45">
        <f>'лютий 2025'!Y17</f>
        <v>1062842.01</v>
      </c>
      <c r="D17" s="46">
        <v>325822.75</v>
      </c>
      <c r="E17" s="46">
        <v>74315.12</v>
      </c>
      <c r="F17" s="44">
        <v>5068.5</v>
      </c>
      <c r="G17" s="44"/>
      <c r="H17" s="44">
        <v>41922.660000000003</v>
      </c>
      <c r="I17" s="44"/>
      <c r="J17" s="45">
        <v>807.75</v>
      </c>
      <c r="K17" s="44"/>
      <c r="L17" s="44"/>
      <c r="M17" s="44">
        <v>1700</v>
      </c>
      <c r="N17" s="44">
        <v>45798.06</v>
      </c>
      <c r="O17" s="44">
        <v>97979.68</v>
      </c>
      <c r="P17" s="44">
        <v>15929.31</v>
      </c>
      <c r="Q17" s="44"/>
      <c r="R17" s="44"/>
      <c r="S17" s="44"/>
      <c r="T17" s="44"/>
      <c r="U17" s="44"/>
      <c r="V17" s="44"/>
      <c r="W17" s="44">
        <f t="shared" si="2"/>
        <v>609343.83000000007</v>
      </c>
      <c r="X17" s="44"/>
      <c r="Y17" s="44">
        <f t="shared" si="3"/>
        <v>1672185.84</v>
      </c>
    </row>
    <row r="18" spans="1:25" x14ac:dyDescent="0.3">
      <c r="A18">
        <v>9</v>
      </c>
      <c r="B18" t="s">
        <v>9</v>
      </c>
      <c r="C18" s="45">
        <f>'лютий 2025'!Y18</f>
        <v>1158124.8700000001</v>
      </c>
      <c r="D18" s="46">
        <v>258760.01</v>
      </c>
      <c r="E18" s="46">
        <v>55008.26</v>
      </c>
      <c r="F18" s="44">
        <v>5068.5</v>
      </c>
      <c r="G18" s="44"/>
      <c r="H18" s="44">
        <v>61954.76</v>
      </c>
      <c r="I18" s="44"/>
      <c r="J18" s="45">
        <v>607.75</v>
      </c>
      <c r="K18" s="44"/>
      <c r="L18" s="44">
        <v>168766.29</v>
      </c>
      <c r="M18" s="44">
        <v>3410</v>
      </c>
      <c r="N18" s="44">
        <v>39997.29</v>
      </c>
      <c r="O18" s="44"/>
      <c r="P18" s="44">
        <v>329.31</v>
      </c>
      <c r="Q18" s="44"/>
      <c r="R18" s="44"/>
      <c r="S18" s="44"/>
      <c r="T18" s="44"/>
      <c r="U18" s="44"/>
      <c r="V18" s="44"/>
      <c r="W18" s="44">
        <f t="shared" si="2"/>
        <v>593902.17000000016</v>
      </c>
      <c r="X18" s="44"/>
      <c r="Y18" s="44">
        <f t="shared" si="3"/>
        <v>1752027.0400000003</v>
      </c>
    </row>
    <row r="19" spans="1:25" x14ac:dyDescent="0.3">
      <c r="A19">
        <v>10</v>
      </c>
      <c r="B19" t="s">
        <v>10</v>
      </c>
      <c r="C19" s="45">
        <f>'лютий 2025'!Y19</f>
        <v>1402193.5899999999</v>
      </c>
      <c r="D19" s="46">
        <v>377723.9</v>
      </c>
      <c r="E19" s="46">
        <v>87660.479999999996</v>
      </c>
      <c r="F19" s="44">
        <v>5447.6</v>
      </c>
      <c r="G19" s="44"/>
      <c r="H19" s="44">
        <f>52523.14-830.7</f>
        <v>51692.44</v>
      </c>
      <c r="I19" s="44"/>
      <c r="J19" s="45">
        <v>807.75</v>
      </c>
      <c r="K19" s="44"/>
      <c r="L19" s="44">
        <v>187283.39</v>
      </c>
      <c r="M19" s="44">
        <v>5797</v>
      </c>
      <c r="N19" s="44">
        <v>18399.41</v>
      </c>
      <c r="O19" s="44"/>
      <c r="P19" s="44">
        <v>329.31</v>
      </c>
      <c r="Q19" s="44"/>
      <c r="R19" s="44"/>
      <c r="S19" s="44"/>
      <c r="T19" s="44"/>
      <c r="U19" s="44"/>
      <c r="V19" s="44"/>
      <c r="W19" s="44">
        <f t="shared" si="2"/>
        <v>735141.28000000014</v>
      </c>
      <c r="X19" s="44"/>
      <c r="Y19" s="44">
        <f t="shared" si="3"/>
        <v>2137334.87</v>
      </c>
    </row>
    <row r="20" spans="1:25" x14ac:dyDescent="0.3">
      <c r="A20">
        <v>11</v>
      </c>
      <c r="B20" t="s">
        <v>11</v>
      </c>
      <c r="C20" s="45">
        <f>'лютий 2025'!Y20</f>
        <v>1242132.51</v>
      </c>
      <c r="D20" s="46">
        <v>222398.94</v>
      </c>
      <c r="E20" s="46">
        <v>50543.55</v>
      </c>
      <c r="F20" s="44">
        <v>5068.5</v>
      </c>
      <c r="G20" s="44"/>
      <c r="H20" s="44">
        <v>43539.74</v>
      </c>
      <c r="I20" s="44"/>
      <c r="J20" s="45">
        <v>807.75</v>
      </c>
      <c r="K20" s="44"/>
      <c r="L20" s="44">
        <v>280202.67</v>
      </c>
      <c r="M20" s="44">
        <v>2046</v>
      </c>
      <c r="N20" s="44">
        <v>43631.64</v>
      </c>
      <c r="O20" s="44"/>
      <c r="P20" s="44">
        <v>329.31</v>
      </c>
      <c r="Q20" s="44"/>
      <c r="R20" s="44"/>
      <c r="S20" s="44"/>
      <c r="T20" s="44"/>
      <c r="U20" s="44"/>
      <c r="V20" s="44"/>
      <c r="W20" s="44">
        <f t="shared" si="2"/>
        <v>648568.1</v>
      </c>
      <c r="X20" s="44"/>
      <c r="Y20" s="44">
        <f t="shared" si="3"/>
        <v>1890700.6099999999</v>
      </c>
    </row>
    <row r="21" spans="1:25" x14ac:dyDescent="0.3">
      <c r="A21">
        <v>12</v>
      </c>
      <c r="B21" t="s">
        <v>12</v>
      </c>
      <c r="C21" s="45">
        <f>'лютий 2025'!Y21</f>
        <v>1112408.99</v>
      </c>
      <c r="D21" s="46">
        <v>329071.55</v>
      </c>
      <c r="E21" s="46">
        <v>71826.600000000006</v>
      </c>
      <c r="F21" s="44">
        <v>5124.8</v>
      </c>
      <c r="G21" s="44"/>
      <c r="H21" s="44">
        <v>64370.49</v>
      </c>
      <c r="I21" s="44"/>
      <c r="J21" s="45">
        <v>807.75</v>
      </c>
      <c r="K21" s="44"/>
      <c r="L21" s="44"/>
      <c r="M21" s="44">
        <v>3187.5</v>
      </c>
      <c r="N21" s="44">
        <v>53436.47</v>
      </c>
      <c r="O21" s="44">
        <v>120166.2</v>
      </c>
      <c r="P21" s="44">
        <v>26329.31</v>
      </c>
      <c r="Q21" s="44"/>
      <c r="R21" s="44"/>
      <c r="S21" s="44"/>
      <c r="T21" s="44"/>
      <c r="U21" s="44"/>
      <c r="V21" s="44"/>
      <c r="W21" s="44">
        <f t="shared" si="2"/>
        <v>674320.67</v>
      </c>
      <c r="X21" s="44"/>
      <c r="Y21" s="44">
        <f t="shared" si="3"/>
        <v>1786729.6600000001</v>
      </c>
    </row>
    <row r="22" spans="1:25" x14ac:dyDescent="0.3">
      <c r="A22">
        <v>13</v>
      </c>
      <c r="B22" t="s">
        <v>13</v>
      </c>
      <c r="C22" s="45">
        <f>'лютий 2025'!Y22</f>
        <v>941402.51</v>
      </c>
      <c r="D22" s="46">
        <v>268067.62</v>
      </c>
      <c r="E22" s="46">
        <v>62608.62</v>
      </c>
      <c r="F22" s="44">
        <v>4480.6000000000004</v>
      </c>
      <c r="G22" s="44"/>
      <c r="H22" s="44">
        <f>45071.7-553.8</f>
        <v>44517.899999999994</v>
      </c>
      <c r="I22" s="44"/>
      <c r="J22" s="45">
        <v>807.75</v>
      </c>
      <c r="K22" s="44"/>
      <c r="L22" s="44"/>
      <c r="M22" s="44">
        <v>1275</v>
      </c>
      <c r="N22" s="44">
        <v>36200.22</v>
      </c>
      <c r="O22" s="44">
        <v>78824.19</v>
      </c>
      <c r="P22" s="44">
        <v>8129.31</v>
      </c>
      <c r="Q22" s="44"/>
      <c r="R22" s="44"/>
      <c r="S22" s="44"/>
      <c r="T22" s="44"/>
      <c r="U22" s="44"/>
      <c r="V22" s="44"/>
      <c r="W22" s="44">
        <f t="shared" si="2"/>
        <v>504911.20999999996</v>
      </c>
      <c r="X22" s="44"/>
      <c r="Y22" s="44">
        <f t="shared" si="3"/>
        <v>1446313.72</v>
      </c>
    </row>
    <row r="23" spans="1:25" x14ac:dyDescent="0.3">
      <c r="A23">
        <v>14</v>
      </c>
      <c r="B23" t="s">
        <v>14</v>
      </c>
      <c r="C23" s="45">
        <f>'лютий 2025'!Y23</f>
        <v>1058328.17</v>
      </c>
      <c r="D23" s="46">
        <v>294415.84000000003</v>
      </c>
      <c r="E23" s="46">
        <v>61900.17</v>
      </c>
      <c r="F23" s="44">
        <v>6006.3</v>
      </c>
      <c r="G23" s="44"/>
      <c r="H23" s="44">
        <f>57089.02-553.8</f>
        <v>56535.219999999994</v>
      </c>
      <c r="I23" s="44"/>
      <c r="J23" s="45">
        <v>807.75</v>
      </c>
      <c r="K23" s="44"/>
      <c r="L23" s="44"/>
      <c r="M23" s="44">
        <v>3410</v>
      </c>
      <c r="N23" s="44">
        <v>53691.08</v>
      </c>
      <c r="O23" s="44">
        <v>132414.63</v>
      </c>
      <c r="P23" s="44">
        <v>329.31</v>
      </c>
      <c r="Q23" s="44"/>
      <c r="R23" s="44"/>
      <c r="S23" s="44"/>
      <c r="T23" s="44"/>
      <c r="U23" s="44"/>
      <c r="V23" s="44"/>
      <c r="W23" s="44">
        <f t="shared" si="2"/>
        <v>609510.30000000005</v>
      </c>
      <c r="X23" s="44"/>
      <c r="Y23" s="44">
        <f t="shared" si="3"/>
        <v>1667838.47</v>
      </c>
    </row>
    <row r="24" spans="1:25" x14ac:dyDescent="0.3">
      <c r="A24">
        <v>15</v>
      </c>
      <c r="B24" t="s">
        <v>15</v>
      </c>
      <c r="C24" s="45">
        <f>'лютий 2025'!Y24</f>
        <v>2071377.1</v>
      </c>
      <c r="D24" s="46">
        <v>566265.68999999994</v>
      </c>
      <c r="E24" s="46">
        <v>131400.1</v>
      </c>
      <c r="F24" s="44">
        <v>6344.1</v>
      </c>
      <c r="G24" s="44"/>
      <c r="H24" s="44">
        <f>83722.4-553.8</f>
        <v>83168.599999999991</v>
      </c>
      <c r="I24" s="44"/>
      <c r="J24" s="45">
        <v>807.75</v>
      </c>
      <c r="K24" s="44"/>
      <c r="L24" s="44">
        <v>224389.72</v>
      </c>
      <c r="M24" s="44">
        <v>5456</v>
      </c>
      <c r="N24" s="44">
        <v>73838.75</v>
      </c>
      <c r="O24" s="44"/>
      <c r="P24" s="44">
        <v>878.16</v>
      </c>
      <c r="Q24" s="44"/>
      <c r="R24" s="44"/>
      <c r="S24" s="44"/>
      <c r="T24" s="44"/>
      <c r="U24" s="44"/>
      <c r="V24" s="44"/>
      <c r="W24" s="44">
        <f t="shared" si="2"/>
        <v>1092548.8699999999</v>
      </c>
      <c r="X24" s="44"/>
      <c r="Y24" s="44">
        <f t="shared" si="3"/>
        <v>3163925.9699999997</v>
      </c>
    </row>
    <row r="25" spans="1:25" x14ac:dyDescent="0.3">
      <c r="A25">
        <v>16</v>
      </c>
      <c r="B25" t="s">
        <v>16</v>
      </c>
      <c r="C25" s="45">
        <f>'лютий 2025'!Y25</f>
        <v>771779.38</v>
      </c>
      <c r="D25" s="46">
        <v>203822.67</v>
      </c>
      <c r="E25" s="46">
        <v>47875.839999999997</v>
      </c>
      <c r="F25" s="44">
        <v>3171.8</v>
      </c>
      <c r="G25" s="44"/>
      <c r="H25" s="44">
        <f>39546.28-276.9</f>
        <v>39269.379999999997</v>
      </c>
      <c r="I25" s="44"/>
      <c r="J25" s="45">
        <v>807.75</v>
      </c>
      <c r="K25" s="44"/>
      <c r="L25" s="44">
        <v>81854.080000000002</v>
      </c>
      <c r="M25" s="44">
        <v>1364</v>
      </c>
      <c r="N25" s="44">
        <v>33211.29</v>
      </c>
      <c r="O25" s="44"/>
      <c r="P25" s="44">
        <v>329.31</v>
      </c>
      <c r="Q25" s="44"/>
      <c r="R25" s="44"/>
      <c r="S25" s="44"/>
      <c r="T25" s="44"/>
      <c r="U25" s="44"/>
      <c r="V25" s="44"/>
      <c r="W25" s="44">
        <f t="shared" si="2"/>
        <v>411706.12</v>
      </c>
      <c r="X25" s="44"/>
      <c r="Y25" s="44">
        <f t="shared" si="3"/>
        <v>1183485.5</v>
      </c>
    </row>
    <row r="26" spans="1:25" x14ac:dyDescent="0.3">
      <c r="A26">
        <v>17</v>
      </c>
      <c r="B26" t="s">
        <v>17</v>
      </c>
      <c r="C26" s="45">
        <f>'лютий 2025'!Y26</f>
        <v>315612</v>
      </c>
      <c r="D26" s="46">
        <v>111691.99</v>
      </c>
      <c r="E26" s="46">
        <v>22416.75</v>
      </c>
      <c r="F26" s="44">
        <v>2314.3000000000002</v>
      </c>
      <c r="G26" s="44"/>
      <c r="H26" s="44">
        <v>14447.1</v>
      </c>
      <c r="I26" s="44"/>
      <c r="J26" s="45">
        <v>600</v>
      </c>
      <c r="K26" s="44"/>
      <c r="L26" s="46"/>
      <c r="M26" s="44"/>
      <c r="N26" s="44">
        <v>26148.52</v>
      </c>
      <c r="O26" s="44"/>
      <c r="P26" s="44"/>
      <c r="Q26" s="44"/>
      <c r="R26" s="44"/>
      <c r="S26" s="44"/>
      <c r="T26" s="44"/>
      <c r="U26" s="44"/>
      <c r="V26" s="44"/>
      <c r="W26" s="44">
        <f t="shared" si="2"/>
        <v>177618.65999999997</v>
      </c>
      <c r="X26" s="44"/>
      <c r="Y26" s="44">
        <f t="shared" si="3"/>
        <v>493230.66</v>
      </c>
    </row>
    <row r="27" spans="1:25" x14ac:dyDescent="0.3">
      <c r="A27">
        <v>18</v>
      </c>
      <c r="B27" t="s">
        <v>18</v>
      </c>
      <c r="C27" s="45">
        <f>'лютий 2025'!Y27</f>
        <v>504491.95999999996</v>
      </c>
      <c r="D27" s="46">
        <v>166042.89000000001</v>
      </c>
      <c r="E27" s="46">
        <v>35127.050000000003</v>
      </c>
      <c r="F27" s="44">
        <v>2899.5</v>
      </c>
      <c r="G27" s="44"/>
      <c r="H27" s="44">
        <f>15325.18-276.9</f>
        <v>15048.28</v>
      </c>
      <c r="I27" s="44"/>
      <c r="J27" s="45">
        <v>679.75</v>
      </c>
      <c r="K27" s="44"/>
      <c r="L27" s="46"/>
      <c r="M27" s="44">
        <v>405.84</v>
      </c>
      <c r="N27" s="44">
        <v>15797.94</v>
      </c>
      <c r="O27" s="44">
        <v>68158.53</v>
      </c>
      <c r="P27" s="44"/>
      <c r="Q27" s="44"/>
      <c r="R27" s="44"/>
      <c r="S27" s="44"/>
      <c r="T27" s="44"/>
      <c r="U27" s="44"/>
      <c r="V27" s="44"/>
      <c r="W27" s="44">
        <f t="shared" si="2"/>
        <v>304159.78000000003</v>
      </c>
      <c r="X27" s="44"/>
      <c r="Y27" s="44">
        <f t="shared" si="3"/>
        <v>808651.74</v>
      </c>
    </row>
    <row r="28" spans="1:25" x14ac:dyDescent="0.3">
      <c r="A28">
        <v>19</v>
      </c>
      <c r="B28" t="s">
        <v>19</v>
      </c>
      <c r="C28" s="45">
        <f>'лютий 2025'!Y28</f>
        <v>423389.83999999997</v>
      </c>
      <c r="D28" s="46">
        <v>137840.79999999999</v>
      </c>
      <c r="E28" s="46">
        <v>33148.92</v>
      </c>
      <c r="F28" s="44">
        <v>2534.9</v>
      </c>
      <c r="G28" s="44"/>
      <c r="H28" s="44">
        <f>13229.44-276.9</f>
        <v>12952.54</v>
      </c>
      <c r="I28" s="44"/>
      <c r="J28" s="45">
        <v>647</v>
      </c>
      <c r="K28" s="44"/>
      <c r="L28" s="46"/>
      <c r="M28" s="44">
        <v>2096.84</v>
      </c>
      <c r="N28" s="44">
        <v>19296.099999999999</v>
      </c>
      <c r="O28" s="44"/>
      <c r="P28" s="44"/>
      <c r="Q28" s="44"/>
      <c r="R28" s="44"/>
      <c r="S28" s="44"/>
      <c r="T28" s="44"/>
      <c r="U28" s="44"/>
      <c r="V28" s="44"/>
      <c r="W28" s="44">
        <f t="shared" si="0"/>
        <v>208517.09999999998</v>
      </c>
      <c r="X28" s="44"/>
      <c r="Y28" s="44">
        <f t="shared" si="1"/>
        <v>631906.93999999994</v>
      </c>
    </row>
    <row r="29" spans="1:25" x14ac:dyDescent="0.3">
      <c r="A29">
        <v>20</v>
      </c>
      <c r="B29" t="s">
        <v>20</v>
      </c>
      <c r="C29" s="45">
        <f>'лютий 2025'!Y29</f>
        <v>86918.94</v>
      </c>
      <c r="D29" s="46">
        <v>28615.87</v>
      </c>
      <c r="E29" s="46">
        <v>6295.49</v>
      </c>
      <c r="F29" s="44"/>
      <c r="G29" s="44"/>
      <c r="H29" s="44">
        <v>6640.7</v>
      </c>
      <c r="I29" s="44"/>
      <c r="J29" s="44"/>
      <c r="K29" s="44"/>
      <c r="L29" s="46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>
        <f t="shared" si="0"/>
        <v>41552.06</v>
      </c>
      <c r="X29" s="44"/>
      <c r="Y29" s="44">
        <f t="shared" si="1"/>
        <v>128471</v>
      </c>
    </row>
    <row r="30" spans="1:25" s="21" customFormat="1" ht="14.4" x14ac:dyDescent="0.3">
      <c r="A30" s="2"/>
      <c r="B30" s="3" t="s">
        <v>21</v>
      </c>
      <c r="C30" s="47">
        <f>SUM(C10:C29)</f>
        <v>22176623.77</v>
      </c>
      <c r="D30" s="47">
        <f t="shared" ref="D30:V30" si="4">SUM(D10:D29)</f>
        <v>5607426.96</v>
      </c>
      <c r="E30" s="47">
        <f t="shared" si="4"/>
        <v>1268968.6900000002</v>
      </c>
      <c r="F30" s="47">
        <f t="shared" si="4"/>
        <v>88091.75</v>
      </c>
      <c r="G30" s="47">
        <f t="shared" si="4"/>
        <v>0</v>
      </c>
      <c r="H30" s="47">
        <f t="shared" si="4"/>
        <v>839280.66</v>
      </c>
      <c r="I30" s="47">
        <f t="shared" si="4"/>
        <v>0</v>
      </c>
      <c r="J30" s="47">
        <f t="shared" si="4"/>
        <v>13642.96</v>
      </c>
      <c r="K30" s="47">
        <f t="shared" si="4"/>
        <v>0</v>
      </c>
      <c r="L30" s="47">
        <f t="shared" si="4"/>
        <v>2507998.66</v>
      </c>
      <c r="M30" s="47">
        <f t="shared" si="4"/>
        <v>55284.28</v>
      </c>
      <c r="N30" s="47">
        <f t="shared" si="4"/>
        <v>806496.67999999993</v>
      </c>
      <c r="O30" s="47">
        <f t="shared" si="4"/>
        <v>552317.36</v>
      </c>
      <c r="P30" s="47">
        <f t="shared" si="4"/>
        <v>56384.45</v>
      </c>
      <c r="Q30" s="47">
        <f t="shared" si="4"/>
        <v>0</v>
      </c>
      <c r="R30" s="47">
        <f t="shared" si="4"/>
        <v>0</v>
      </c>
      <c r="S30" s="47">
        <f t="shared" si="4"/>
        <v>0</v>
      </c>
      <c r="T30" s="47">
        <f t="shared" si="4"/>
        <v>0</v>
      </c>
      <c r="U30" s="47">
        <f t="shared" si="4"/>
        <v>0</v>
      </c>
      <c r="V30" s="47">
        <f t="shared" si="4"/>
        <v>0</v>
      </c>
      <c r="W30" s="47">
        <f>SUM(W10:W29)</f>
        <v>11795892.449999997</v>
      </c>
      <c r="X30" s="47"/>
      <c r="Y30" s="47">
        <f t="shared" ref="Y30" si="5">SUM(Y10:Y29)</f>
        <v>33972516.219999991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>
        <f>'лютий 2025'!Y32</f>
        <v>2535002.7399999998</v>
      </c>
      <c r="D32" s="44">
        <v>856824.83</v>
      </c>
      <c r="E32" s="44">
        <v>191570.7</v>
      </c>
      <c r="F32" s="44">
        <v>25061</v>
      </c>
      <c r="G32" s="44"/>
      <c r="H32" s="44">
        <v>43164.52</v>
      </c>
      <c r="I32" s="44">
        <v>95800.48</v>
      </c>
      <c r="J32" s="45">
        <v>4612.42</v>
      </c>
      <c r="K32" s="44"/>
      <c r="L32" s="44"/>
      <c r="M32" s="44">
        <v>2422.5</v>
      </c>
      <c r="N32" s="44">
        <v>84865.04</v>
      </c>
      <c r="O32" s="44">
        <v>266684.15000000002</v>
      </c>
      <c r="P32" s="44">
        <v>658.62</v>
      </c>
      <c r="Q32" s="44"/>
      <c r="R32" s="44"/>
      <c r="S32" s="44"/>
      <c r="T32" s="44"/>
      <c r="U32" s="44"/>
      <c r="V32" s="44"/>
      <c r="W32" s="44">
        <f>SUM(D32:V32)</f>
        <v>1571664.2600000002</v>
      </c>
      <c r="X32" s="44"/>
      <c r="Y32" s="44">
        <f>W32+C32</f>
        <v>4106667</v>
      </c>
    </row>
    <row r="33" spans="1:25" x14ac:dyDescent="0.3">
      <c r="A33">
        <v>2</v>
      </c>
      <c r="B33" t="s">
        <v>24</v>
      </c>
      <c r="C33" s="45">
        <f>'лютий 2025'!Y33</f>
        <v>2038437</v>
      </c>
      <c r="D33" s="44">
        <v>765079.97</v>
      </c>
      <c r="E33" s="44">
        <v>166072.19</v>
      </c>
      <c r="F33" s="44">
        <v>6267.8</v>
      </c>
      <c r="G33" s="44"/>
      <c r="H33" s="44"/>
      <c r="I33" s="44"/>
      <c r="J33" s="45">
        <v>2769.42</v>
      </c>
      <c r="K33" s="44"/>
      <c r="L33" s="44"/>
      <c r="M33" s="44">
        <v>637.5</v>
      </c>
      <c r="N33" s="44">
        <v>50663.28</v>
      </c>
      <c r="O33" s="44">
        <v>163336.68</v>
      </c>
      <c r="P33" s="44">
        <v>965.98</v>
      </c>
      <c r="Q33" s="44"/>
      <c r="R33" s="44"/>
      <c r="S33" s="44"/>
      <c r="T33" s="44"/>
      <c r="U33" s="44"/>
      <c r="V33" s="44"/>
      <c r="W33" s="44">
        <f t="shared" ref="W33:W49" si="6">SUM(D33:V33)</f>
        <v>1155792.82</v>
      </c>
      <c r="X33" s="44"/>
      <c r="Y33" s="44">
        <f t="shared" ref="Y33:Y49" si="7">W33+C33</f>
        <v>3194229.8200000003</v>
      </c>
    </row>
    <row r="34" spans="1:25" x14ac:dyDescent="0.3">
      <c r="A34">
        <v>3</v>
      </c>
      <c r="B34" s="10" t="s">
        <v>48</v>
      </c>
      <c r="C34" s="45">
        <f>'лютий 2025'!Y34</f>
        <v>1404486.33</v>
      </c>
      <c r="D34" s="44">
        <v>462066.47</v>
      </c>
      <c r="E34" s="44">
        <v>103284.23</v>
      </c>
      <c r="F34" s="44">
        <v>27932.1</v>
      </c>
      <c r="G34" s="44"/>
      <c r="H34" s="44">
        <v>29725.53</v>
      </c>
      <c r="I34" s="44">
        <v>61734.5</v>
      </c>
      <c r="J34" s="45">
        <v>1632.42</v>
      </c>
      <c r="K34" s="44">
        <v>600</v>
      </c>
      <c r="L34" s="44"/>
      <c r="M34" s="44">
        <v>1487.5</v>
      </c>
      <c r="N34" s="44">
        <v>44613.94</v>
      </c>
      <c r="O34" s="44">
        <v>123773.21</v>
      </c>
      <c r="P34" s="44">
        <v>10729.31</v>
      </c>
      <c r="Q34" s="44"/>
      <c r="R34" s="44"/>
      <c r="S34" s="44"/>
      <c r="T34" s="44"/>
      <c r="U34" s="44"/>
      <c r="V34" s="44"/>
      <c r="W34" s="44">
        <f t="shared" si="6"/>
        <v>867579.21</v>
      </c>
      <c r="X34" s="44"/>
      <c r="Y34" s="44">
        <f t="shared" si="7"/>
        <v>2272065.54</v>
      </c>
    </row>
    <row r="35" spans="1:25" x14ac:dyDescent="0.3">
      <c r="A35">
        <v>4</v>
      </c>
      <c r="B35" t="s">
        <v>25</v>
      </c>
      <c r="C35" s="45">
        <f>'лютий 2025'!Y35</f>
        <v>3481502.75</v>
      </c>
      <c r="D35" s="44">
        <v>1055731.3799999999</v>
      </c>
      <c r="E35" s="44">
        <v>233813.67</v>
      </c>
      <c r="F35" s="44">
        <v>15101.9</v>
      </c>
      <c r="G35" s="44"/>
      <c r="H35" s="44">
        <v>25965.52</v>
      </c>
      <c r="I35" s="44">
        <v>190274.11</v>
      </c>
      <c r="J35" s="45">
        <v>4382.43</v>
      </c>
      <c r="K35" s="44"/>
      <c r="L35" s="44">
        <v>143712.91</v>
      </c>
      <c r="M35" s="44">
        <v>4774</v>
      </c>
      <c r="N35" s="44">
        <v>63765.32</v>
      </c>
      <c r="O35" s="44"/>
      <c r="P35" s="44">
        <v>987.93</v>
      </c>
      <c r="Q35" s="44"/>
      <c r="R35" s="44"/>
      <c r="S35" s="44"/>
      <c r="T35" s="44"/>
      <c r="U35" s="44"/>
      <c r="V35" s="44"/>
      <c r="W35" s="44">
        <f t="shared" si="6"/>
        <v>1738509.1699999995</v>
      </c>
      <c r="X35" s="44"/>
      <c r="Y35" s="44">
        <f t="shared" si="7"/>
        <v>5220011.92</v>
      </c>
    </row>
    <row r="36" spans="1:25" x14ac:dyDescent="0.3">
      <c r="A36">
        <v>5</v>
      </c>
      <c r="B36" t="s">
        <v>26</v>
      </c>
      <c r="C36" s="45">
        <f>'лютий 2025'!Y36</f>
        <v>4937660.13</v>
      </c>
      <c r="D36" s="44">
        <v>1330250.6000000001</v>
      </c>
      <c r="E36" s="44">
        <v>296024.07</v>
      </c>
      <c r="F36" s="44">
        <v>30762.13</v>
      </c>
      <c r="G36" s="44"/>
      <c r="H36" s="44">
        <f>35594.14-1107.6</f>
        <v>34486.54</v>
      </c>
      <c r="I36" s="44">
        <v>198929.88</v>
      </c>
      <c r="J36" s="45">
        <v>4382.43</v>
      </c>
      <c r="K36" s="44"/>
      <c r="L36" s="44">
        <v>470860.56</v>
      </c>
      <c r="M36" s="44">
        <v>13299</v>
      </c>
      <c r="N36" s="44">
        <v>71353.41</v>
      </c>
      <c r="O36" s="44"/>
      <c r="P36" s="44">
        <v>1317.24</v>
      </c>
      <c r="Q36" s="44"/>
      <c r="R36" s="44"/>
      <c r="S36" s="44"/>
      <c r="T36" s="44"/>
      <c r="U36" s="44"/>
      <c r="V36" s="44"/>
      <c r="W36" s="44">
        <f t="shared" si="6"/>
        <v>2451665.8600000003</v>
      </c>
      <c r="X36" s="44"/>
      <c r="Y36" s="44">
        <f t="shared" si="7"/>
        <v>7389325.9900000002</v>
      </c>
    </row>
    <row r="37" spans="1:25" x14ac:dyDescent="0.3">
      <c r="A37">
        <v>6</v>
      </c>
      <c r="B37" s="9" t="s">
        <v>45</v>
      </c>
      <c r="C37" s="45">
        <f>'лютий 2025'!Y37</f>
        <v>1224714.1100000001</v>
      </c>
      <c r="D37" s="44">
        <v>407604.29</v>
      </c>
      <c r="E37" s="44">
        <v>94759.42</v>
      </c>
      <c r="F37" s="44">
        <v>6530.9</v>
      </c>
      <c r="G37" s="44"/>
      <c r="H37" s="44"/>
      <c r="I37" s="44"/>
      <c r="J37" s="45">
        <v>1797.43</v>
      </c>
      <c r="K37" s="44"/>
      <c r="L37" s="44"/>
      <c r="M37" s="44"/>
      <c r="N37" s="44">
        <v>45831.66</v>
      </c>
      <c r="O37" s="44">
        <v>115791</v>
      </c>
      <c r="P37" s="44">
        <v>2764.65</v>
      </c>
      <c r="Q37" s="44"/>
      <c r="R37" s="44"/>
      <c r="S37" s="44"/>
      <c r="T37" s="44"/>
      <c r="U37" s="44"/>
      <c r="V37" s="44"/>
      <c r="W37" s="44">
        <f t="shared" si="6"/>
        <v>675079.35</v>
      </c>
      <c r="X37" s="44"/>
      <c r="Y37" s="44">
        <f t="shared" si="7"/>
        <v>1899793.46</v>
      </c>
    </row>
    <row r="38" spans="1:25" x14ac:dyDescent="0.3">
      <c r="A38">
        <v>7</v>
      </c>
      <c r="B38" s="10" t="s">
        <v>49</v>
      </c>
      <c r="C38" s="45">
        <f>'лютий 2025'!Y38</f>
        <v>1003355.17</v>
      </c>
      <c r="D38" s="44">
        <v>324486.23</v>
      </c>
      <c r="E38" s="44">
        <v>74603.070000000007</v>
      </c>
      <c r="F38" s="44">
        <v>6362</v>
      </c>
      <c r="G38" s="44"/>
      <c r="H38" s="44"/>
      <c r="I38" s="44"/>
      <c r="J38" s="45">
        <v>1467.43</v>
      </c>
      <c r="K38" s="44"/>
      <c r="L38" s="44"/>
      <c r="M38" s="44">
        <v>722.5</v>
      </c>
      <c r="N38" s="44">
        <v>19827.849999999999</v>
      </c>
      <c r="O38" s="44">
        <v>75329.05</v>
      </c>
      <c r="P38" s="44">
        <v>164.65</v>
      </c>
      <c r="Q38" s="44"/>
      <c r="R38" s="44"/>
      <c r="S38" s="44"/>
      <c r="T38" s="44"/>
      <c r="U38" s="44"/>
      <c r="V38" s="44"/>
      <c r="W38" s="44">
        <f t="shared" si="6"/>
        <v>502962.77999999997</v>
      </c>
      <c r="X38" s="44"/>
      <c r="Y38" s="44">
        <f t="shared" si="7"/>
        <v>1506317.95</v>
      </c>
    </row>
    <row r="39" spans="1:25" x14ac:dyDescent="0.3">
      <c r="A39">
        <v>8</v>
      </c>
      <c r="B39" t="s">
        <v>27</v>
      </c>
      <c r="C39" s="45">
        <f>'лютий 2025'!Y39</f>
        <v>1096379.3899999999</v>
      </c>
      <c r="D39" s="44">
        <v>408654.14</v>
      </c>
      <c r="E39" s="44">
        <v>109536.11</v>
      </c>
      <c r="F39" s="44">
        <v>4199.3999999999996</v>
      </c>
      <c r="G39" s="44"/>
      <c r="H39" s="44"/>
      <c r="I39" s="44"/>
      <c r="J39" s="45">
        <v>1377.43</v>
      </c>
      <c r="K39" s="44"/>
      <c r="L39" s="44"/>
      <c r="M39" s="44"/>
      <c r="N39" s="44">
        <v>32436.77</v>
      </c>
      <c r="O39" s="44">
        <v>51056.14</v>
      </c>
      <c r="P39" s="44"/>
      <c r="Q39" s="44"/>
      <c r="R39" s="44"/>
      <c r="S39" s="44"/>
      <c r="T39" s="44"/>
      <c r="U39" s="44"/>
      <c r="V39" s="44"/>
      <c r="W39" s="44">
        <f t="shared" si="6"/>
        <v>607259.99</v>
      </c>
      <c r="X39" s="44"/>
      <c r="Y39" s="44">
        <f t="shared" si="7"/>
        <v>1703639.38</v>
      </c>
    </row>
    <row r="40" spans="1:25" x14ac:dyDescent="0.3">
      <c r="A40">
        <v>9</v>
      </c>
      <c r="B40" t="s">
        <v>28</v>
      </c>
      <c r="C40" s="45">
        <f>'лютий 2025'!Y40</f>
        <v>2162569.09</v>
      </c>
      <c r="D40" s="44">
        <v>738110.58</v>
      </c>
      <c r="E40" s="44">
        <v>167821.43</v>
      </c>
      <c r="F40" s="44">
        <v>17306.02</v>
      </c>
      <c r="G40" s="44"/>
      <c r="H40" s="44">
        <f>14377.5-553.8</f>
        <v>13823.7</v>
      </c>
      <c r="I40" s="44">
        <v>64048.26</v>
      </c>
      <c r="J40" s="45">
        <v>2952.43</v>
      </c>
      <c r="K40" s="44"/>
      <c r="L40" s="44"/>
      <c r="M40" s="44">
        <v>5933.4</v>
      </c>
      <c r="N40" s="44">
        <v>42947.38</v>
      </c>
      <c r="O40" s="44">
        <v>266789.8</v>
      </c>
      <c r="P40" s="44">
        <v>1027.45</v>
      </c>
      <c r="Q40" s="44"/>
      <c r="R40" s="44"/>
      <c r="S40" s="44"/>
      <c r="T40" s="44"/>
      <c r="U40" s="44"/>
      <c r="V40" s="44"/>
      <c r="W40" s="44">
        <f t="shared" si="6"/>
        <v>1320760.45</v>
      </c>
      <c r="X40" s="44"/>
      <c r="Y40" s="44">
        <f t="shared" si="7"/>
        <v>3483329.54</v>
      </c>
    </row>
    <row r="41" spans="1:25" x14ac:dyDescent="0.3">
      <c r="A41">
        <v>10</v>
      </c>
      <c r="B41" s="11" t="s">
        <v>46</v>
      </c>
      <c r="C41" s="45">
        <f>'лютий 2025'!Y41</f>
        <v>1969356.7300000002</v>
      </c>
      <c r="D41" s="44">
        <v>713151.99</v>
      </c>
      <c r="E41" s="44">
        <v>174856.03</v>
      </c>
      <c r="F41" s="44">
        <v>12047.38</v>
      </c>
      <c r="G41" s="44"/>
      <c r="H41" s="44"/>
      <c r="I41" s="44"/>
      <c r="J41" s="45">
        <v>3227.43</v>
      </c>
      <c r="K41" s="44"/>
      <c r="L41" s="44"/>
      <c r="M41" s="44">
        <v>2465</v>
      </c>
      <c r="N41" s="44">
        <v>28551.14</v>
      </c>
      <c r="O41" s="44">
        <v>153030.59</v>
      </c>
      <c r="P41" s="44">
        <v>987.93</v>
      </c>
      <c r="Q41" s="44"/>
      <c r="R41" s="44"/>
      <c r="S41" s="44"/>
      <c r="T41" s="44"/>
      <c r="U41" s="44"/>
      <c r="V41" s="44"/>
      <c r="W41" s="44">
        <f t="shared" si="6"/>
        <v>1088317.49</v>
      </c>
      <c r="X41" s="44"/>
      <c r="Y41" s="44">
        <f t="shared" si="7"/>
        <v>3057674.22</v>
      </c>
    </row>
    <row r="42" spans="1:25" x14ac:dyDescent="0.3">
      <c r="A42">
        <v>11</v>
      </c>
      <c r="B42" s="11" t="s">
        <v>47</v>
      </c>
      <c r="C42" s="45">
        <f>'лютий 2025'!Y42</f>
        <v>2039524.9000000004</v>
      </c>
      <c r="D42" s="44">
        <v>557615.04</v>
      </c>
      <c r="E42" s="44">
        <v>126919.2</v>
      </c>
      <c r="F42" s="44">
        <v>10976</v>
      </c>
      <c r="G42" s="44"/>
      <c r="H42" s="44">
        <v>56567.7</v>
      </c>
      <c r="I42" s="44">
        <v>243217.03</v>
      </c>
      <c r="J42" s="45">
        <v>1257.43</v>
      </c>
      <c r="K42" s="44"/>
      <c r="L42" s="44">
        <v>127978.37</v>
      </c>
      <c r="M42" s="44">
        <v>4001.06</v>
      </c>
      <c r="N42" s="44">
        <v>27814.82</v>
      </c>
      <c r="O42" s="44"/>
      <c r="P42" s="44">
        <v>1931.95</v>
      </c>
      <c r="Q42" s="44"/>
      <c r="R42" s="44"/>
      <c r="S42" s="44"/>
      <c r="T42" s="44"/>
      <c r="U42" s="44"/>
      <c r="V42" s="44"/>
      <c r="W42" s="44">
        <f t="shared" si="6"/>
        <v>1158278.6000000001</v>
      </c>
      <c r="X42" s="44"/>
      <c r="Y42" s="44">
        <f t="shared" si="7"/>
        <v>3197803.5000000005</v>
      </c>
    </row>
    <row r="43" spans="1:25" x14ac:dyDescent="0.3">
      <c r="A43">
        <v>12</v>
      </c>
      <c r="B43" t="s">
        <v>29</v>
      </c>
      <c r="C43" s="45">
        <f>'лютий 2025'!Y43</f>
        <v>3089701.0700000003</v>
      </c>
      <c r="D43" s="44">
        <v>921363.62</v>
      </c>
      <c r="E43" s="44">
        <v>206828.83</v>
      </c>
      <c r="F43" s="44">
        <v>13405.9</v>
      </c>
      <c r="G43" s="44"/>
      <c r="H43" s="44"/>
      <c r="I43" s="44"/>
      <c r="J43" s="45">
        <v>9837.43</v>
      </c>
      <c r="K43" s="44">
        <v>1100</v>
      </c>
      <c r="L43" s="44">
        <v>255956.75</v>
      </c>
      <c r="M43" s="44">
        <v>8002.14</v>
      </c>
      <c r="N43" s="44">
        <v>55628.42</v>
      </c>
      <c r="O43" s="44"/>
      <c r="P43" s="44">
        <v>2897.93</v>
      </c>
      <c r="Q43" s="44"/>
      <c r="R43" s="44"/>
      <c r="S43" s="44"/>
      <c r="T43" s="44"/>
      <c r="U43" s="44"/>
      <c r="V43" s="44"/>
      <c r="W43" s="44">
        <f t="shared" si="6"/>
        <v>1475021.0199999996</v>
      </c>
      <c r="X43" s="44"/>
      <c r="Y43" s="44">
        <f t="shared" si="7"/>
        <v>4564722.09</v>
      </c>
    </row>
    <row r="44" spans="1:25" x14ac:dyDescent="0.3">
      <c r="A44">
        <v>13</v>
      </c>
      <c r="B44" t="s">
        <v>30</v>
      </c>
      <c r="C44" s="45">
        <f>'лютий 2025'!Y44</f>
        <v>5148483.0599999996</v>
      </c>
      <c r="D44" s="44">
        <v>1384053.48</v>
      </c>
      <c r="E44" s="44">
        <v>304427.90999999997</v>
      </c>
      <c r="F44" s="44">
        <v>17750.2</v>
      </c>
      <c r="G44" s="44"/>
      <c r="H44" s="44">
        <v>68101.679999999993</v>
      </c>
      <c r="I44" s="44">
        <v>223128.22</v>
      </c>
      <c r="J44" s="45">
        <v>11147.43</v>
      </c>
      <c r="K44" s="44"/>
      <c r="L44" s="44">
        <v>647239.88</v>
      </c>
      <c r="M44" s="44">
        <v>15481.4</v>
      </c>
      <c r="N44" s="44">
        <v>65315.14</v>
      </c>
      <c r="O44" s="44"/>
      <c r="P44" s="44">
        <v>2963.79</v>
      </c>
      <c r="Q44" s="44"/>
      <c r="R44" s="44"/>
      <c r="S44" s="44"/>
      <c r="T44" s="44"/>
      <c r="U44" s="44"/>
      <c r="V44" s="44"/>
      <c r="W44" s="44">
        <f t="shared" si="6"/>
        <v>2739609.13</v>
      </c>
      <c r="X44" s="44"/>
      <c r="Y44" s="44">
        <f t="shared" si="7"/>
        <v>7888092.1899999995</v>
      </c>
    </row>
    <row r="45" spans="1:25" x14ac:dyDescent="0.3">
      <c r="A45">
        <v>14</v>
      </c>
      <c r="B45" s="9" t="s">
        <v>44</v>
      </c>
      <c r="C45" s="45">
        <f>'лютий 2025'!Y45</f>
        <v>4587117.32</v>
      </c>
      <c r="D45" s="44">
        <v>1481020.35</v>
      </c>
      <c r="E45" s="44">
        <v>333874.27</v>
      </c>
      <c r="F45" s="44">
        <v>8723</v>
      </c>
      <c r="G45" s="44"/>
      <c r="H45" s="44">
        <v>45777.33</v>
      </c>
      <c r="I45" s="44">
        <v>188460.5</v>
      </c>
      <c r="J45" s="45">
        <v>9682.43</v>
      </c>
      <c r="K45" s="44"/>
      <c r="L45" s="44">
        <v>289750.08</v>
      </c>
      <c r="M45" s="44">
        <v>6820</v>
      </c>
      <c r="N45" s="44">
        <v>93544.04</v>
      </c>
      <c r="O45" s="44"/>
      <c r="P45" s="44">
        <v>1317.24</v>
      </c>
      <c r="Q45" s="44"/>
      <c r="R45" s="44"/>
      <c r="S45" s="44"/>
      <c r="T45" s="44"/>
      <c r="U45" s="44"/>
      <c r="V45" s="44"/>
      <c r="W45" s="44">
        <f t="shared" si="6"/>
        <v>2458969.2400000002</v>
      </c>
      <c r="X45" s="44"/>
      <c r="Y45" s="44">
        <f t="shared" si="7"/>
        <v>7046086.5600000005</v>
      </c>
    </row>
    <row r="46" spans="1:25" x14ac:dyDescent="0.3">
      <c r="A46">
        <v>15</v>
      </c>
      <c r="B46" t="s">
        <v>31</v>
      </c>
      <c r="C46" s="45">
        <f>'лютий 2025'!Y46</f>
        <v>627361.04</v>
      </c>
      <c r="D46" s="44">
        <v>228231.86</v>
      </c>
      <c r="E46" s="44">
        <v>46774.03</v>
      </c>
      <c r="F46" s="44"/>
      <c r="G46" s="44"/>
      <c r="H46" s="44">
        <v>4140.75</v>
      </c>
      <c r="I46" s="44">
        <v>6313.42</v>
      </c>
      <c r="J46" s="45">
        <v>330</v>
      </c>
      <c r="K46" s="44"/>
      <c r="L46" s="44"/>
      <c r="M46" s="44"/>
      <c r="N46" s="44">
        <v>38204.32</v>
      </c>
      <c r="O46" s="44"/>
      <c r="P46" s="44"/>
      <c r="Q46" s="44"/>
      <c r="R46" s="44"/>
      <c r="S46" s="44"/>
      <c r="T46" s="44"/>
      <c r="U46" s="44"/>
      <c r="V46" s="44"/>
      <c r="W46" s="44">
        <f t="shared" si="6"/>
        <v>323994.38</v>
      </c>
      <c r="X46" s="44"/>
      <c r="Y46" s="44">
        <f t="shared" si="7"/>
        <v>951355.42</v>
      </c>
    </row>
    <row r="47" spans="1:25" x14ac:dyDescent="0.3">
      <c r="A47">
        <v>16</v>
      </c>
      <c r="B47" t="s">
        <v>32</v>
      </c>
      <c r="C47" s="45">
        <f>'лютий 2025'!Y47</f>
        <v>2123213.4299999997</v>
      </c>
      <c r="D47" s="44">
        <v>713413.2</v>
      </c>
      <c r="E47" s="44">
        <v>157481.01</v>
      </c>
      <c r="F47" s="44">
        <v>17230.91</v>
      </c>
      <c r="G47" s="44"/>
      <c r="H47" s="44">
        <f>16160.6-553.8</f>
        <v>15606.800000000001</v>
      </c>
      <c r="I47" s="44">
        <v>49128.66</v>
      </c>
      <c r="J47" s="45">
        <v>2343</v>
      </c>
      <c r="K47" s="44">
        <v>300</v>
      </c>
      <c r="L47" s="44"/>
      <c r="M47" s="44"/>
      <c r="N47" s="44">
        <v>42920.2</v>
      </c>
      <c r="O47" s="44">
        <v>186881.5</v>
      </c>
      <c r="P47" s="44">
        <v>823.28</v>
      </c>
      <c r="Q47" s="44"/>
      <c r="R47" s="44"/>
      <c r="S47" s="44"/>
      <c r="T47" s="44"/>
      <c r="U47" s="44"/>
      <c r="V47" s="44"/>
      <c r="W47" s="44">
        <f t="shared" si="6"/>
        <v>1186128.56</v>
      </c>
      <c r="X47" s="44"/>
      <c r="Y47" s="44">
        <f t="shared" si="7"/>
        <v>3309341.9899999998</v>
      </c>
    </row>
    <row r="48" spans="1:25" x14ac:dyDescent="0.3">
      <c r="A48">
        <v>17</v>
      </c>
      <c r="B48" t="s">
        <v>33</v>
      </c>
      <c r="C48" s="45">
        <f>'лютий 2025'!Y48</f>
        <v>1214071.1600000001</v>
      </c>
      <c r="D48" s="44">
        <v>393889.59</v>
      </c>
      <c r="E48" s="44">
        <v>86625.919999999998</v>
      </c>
      <c r="F48" s="44">
        <v>19503</v>
      </c>
      <c r="G48" s="44"/>
      <c r="H48" s="44">
        <v>11068.6</v>
      </c>
      <c r="I48" s="44">
        <v>15332.47</v>
      </c>
      <c r="J48" s="45">
        <v>1070</v>
      </c>
      <c r="K48" s="44">
        <v>900</v>
      </c>
      <c r="L48" s="44"/>
      <c r="M48" s="44">
        <v>986.25</v>
      </c>
      <c r="N48" s="44">
        <v>40318.720000000001</v>
      </c>
      <c r="O48" s="44">
        <v>107268.77</v>
      </c>
      <c r="P48" s="44"/>
      <c r="Q48" s="44"/>
      <c r="R48" s="44"/>
      <c r="S48" s="44"/>
      <c r="T48" s="44"/>
      <c r="U48" s="44"/>
      <c r="V48" s="44"/>
      <c r="W48" s="44">
        <f t="shared" si="6"/>
        <v>676963.32</v>
      </c>
      <c r="X48" s="44"/>
      <c r="Y48" s="44">
        <f t="shared" si="7"/>
        <v>1891034.48</v>
      </c>
    </row>
    <row r="49" spans="1:25" x14ac:dyDescent="0.3">
      <c r="A49">
        <v>18</v>
      </c>
      <c r="B49" t="s">
        <v>34</v>
      </c>
      <c r="C49" s="45">
        <f>'лютий 2025'!Y49</f>
        <v>934534.77</v>
      </c>
      <c r="D49" s="44">
        <v>340619.49</v>
      </c>
      <c r="E49" s="44">
        <v>75793.279999999999</v>
      </c>
      <c r="F49" s="44">
        <v>4148</v>
      </c>
      <c r="G49" s="44"/>
      <c r="H49" s="44"/>
      <c r="I49" s="44"/>
      <c r="J49" s="45">
        <v>1170</v>
      </c>
      <c r="K49" s="44"/>
      <c r="L49" s="44"/>
      <c r="M49" s="44">
        <v>197.25</v>
      </c>
      <c r="N49" s="44">
        <v>19440.41</v>
      </c>
      <c r="O49" s="44">
        <v>57306.42</v>
      </c>
      <c r="P49" s="44"/>
      <c r="Q49" s="44"/>
      <c r="R49" s="44"/>
      <c r="S49" s="44"/>
      <c r="T49" s="44"/>
      <c r="U49" s="44"/>
      <c r="V49" s="44"/>
      <c r="W49" s="44">
        <f t="shared" si="6"/>
        <v>498674.85</v>
      </c>
      <c r="X49" s="44"/>
      <c r="Y49" s="44">
        <f t="shared" si="7"/>
        <v>1433209.62</v>
      </c>
    </row>
    <row r="50" spans="1:25" ht="14.4" x14ac:dyDescent="0.3">
      <c r="A50" s="2"/>
      <c r="B50" s="3" t="s">
        <v>35</v>
      </c>
      <c r="C50" s="47">
        <f>SUM(C32:C49)</f>
        <v>41617470.18999999</v>
      </c>
      <c r="D50" s="47">
        <f t="shared" ref="D50:V50" si="8">SUM(D32:D49)</f>
        <v>13082167.109999998</v>
      </c>
      <c r="E50" s="47">
        <f t="shared" si="8"/>
        <v>2951065.3699999996</v>
      </c>
      <c r="F50" s="47">
        <f t="shared" si="8"/>
        <v>243307.63999999998</v>
      </c>
      <c r="G50" s="47">
        <f t="shared" si="8"/>
        <v>0</v>
      </c>
      <c r="H50" s="47">
        <f t="shared" si="8"/>
        <v>348428.67</v>
      </c>
      <c r="I50" s="47">
        <f t="shared" si="8"/>
        <v>1336367.5299999998</v>
      </c>
      <c r="J50" s="47">
        <f t="shared" si="8"/>
        <v>65438.990000000005</v>
      </c>
      <c r="K50" s="47">
        <f t="shared" si="8"/>
        <v>2900</v>
      </c>
      <c r="L50" s="47">
        <f t="shared" si="8"/>
        <v>1935498.55</v>
      </c>
      <c r="M50" s="47">
        <f t="shared" si="8"/>
        <v>67229.5</v>
      </c>
      <c r="N50" s="47">
        <f t="shared" si="8"/>
        <v>868041.86</v>
      </c>
      <c r="O50" s="47">
        <f t="shared" si="8"/>
        <v>1567247.31</v>
      </c>
      <c r="P50" s="47">
        <f t="shared" si="8"/>
        <v>29537.950000000004</v>
      </c>
      <c r="Q50" s="47">
        <f t="shared" si="8"/>
        <v>0</v>
      </c>
      <c r="R50" s="47">
        <f t="shared" si="8"/>
        <v>0</v>
      </c>
      <c r="S50" s="47">
        <f t="shared" si="8"/>
        <v>0</v>
      </c>
      <c r="T50" s="47">
        <f t="shared" si="8"/>
        <v>0</v>
      </c>
      <c r="U50" s="47">
        <f t="shared" si="8"/>
        <v>0</v>
      </c>
      <c r="V50" s="47">
        <f t="shared" si="8"/>
        <v>0</v>
      </c>
      <c r="W50" s="48">
        <f>SUM(W32:W49)</f>
        <v>22497230.479999997</v>
      </c>
      <c r="X50" s="48"/>
      <c r="Y50" s="48">
        <f t="shared" ref="Y50" si="9">SUM(Y32:Y49)</f>
        <v>64114700.669999994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>
        <f>'лютий 2025'!Y52</f>
        <v>864520.4</v>
      </c>
      <c r="D52" s="44">
        <v>191805.95</v>
      </c>
      <c r="E52" s="44">
        <v>45003.15</v>
      </c>
      <c r="F52" s="44">
        <v>4532.5</v>
      </c>
      <c r="G52" s="44"/>
      <c r="H52" s="44"/>
      <c r="I52" s="44"/>
      <c r="J52" s="45">
        <v>809.34</v>
      </c>
      <c r="K52" s="44">
        <f>600+300</f>
        <v>900</v>
      </c>
      <c r="L52" s="44">
        <v>200999.28</v>
      </c>
      <c r="M52" s="44"/>
      <c r="N52" s="44">
        <v>1926.21</v>
      </c>
      <c r="O52" s="44"/>
      <c r="P52" s="44"/>
      <c r="Q52" s="44"/>
      <c r="R52" s="44"/>
      <c r="S52" s="44"/>
      <c r="T52" s="44"/>
      <c r="U52" s="44"/>
      <c r="V52" s="44"/>
      <c r="W52" s="44">
        <f>SUM(D52:V52)</f>
        <v>445976.43</v>
      </c>
      <c r="X52" s="44"/>
      <c r="Y52" s="44">
        <f>C52+W52</f>
        <v>1310496.83</v>
      </c>
    </row>
    <row r="53" spans="1:25" x14ac:dyDescent="0.3">
      <c r="A53">
        <v>2</v>
      </c>
      <c r="B53" t="s">
        <v>38</v>
      </c>
      <c r="C53" s="45">
        <f>'лютий 2025'!Y53</f>
        <v>566758.66999999993</v>
      </c>
      <c r="D53" s="44">
        <v>145702.85</v>
      </c>
      <c r="E53" s="44">
        <v>32829.379999999997</v>
      </c>
      <c r="F53" s="44">
        <v>3224</v>
      </c>
      <c r="G53" s="44"/>
      <c r="H53" s="44"/>
      <c r="I53" s="44"/>
      <c r="J53" s="45">
        <v>681.33</v>
      </c>
      <c r="K53" s="44"/>
      <c r="L53" s="44">
        <v>130256.19</v>
      </c>
      <c r="M53" s="44">
        <v>892.5</v>
      </c>
      <c r="N53" s="44">
        <v>9022.17</v>
      </c>
      <c r="O53" s="44"/>
      <c r="P53" s="44">
        <v>57.08</v>
      </c>
      <c r="Q53" s="44"/>
      <c r="R53" s="44"/>
      <c r="S53" s="44"/>
      <c r="T53" s="44"/>
      <c r="U53" s="44"/>
      <c r="V53" s="44"/>
      <c r="W53" s="44">
        <f t="shared" ref="W53:W54" si="10">SUM(D53:V53)</f>
        <v>322665.5</v>
      </c>
      <c r="X53" s="44"/>
      <c r="Y53" s="44">
        <f t="shared" ref="Y53:Y54" si="11">C53+W53</f>
        <v>889424.16999999993</v>
      </c>
    </row>
    <row r="54" spans="1:25" ht="14.4" x14ac:dyDescent="0.3">
      <c r="A54">
        <v>3</v>
      </c>
      <c r="B54" t="s">
        <v>39</v>
      </c>
      <c r="C54" s="45">
        <f>'лютий 2025'!Y54</f>
        <v>400127.18</v>
      </c>
      <c r="D54" s="49">
        <v>161444.45000000001</v>
      </c>
      <c r="E54" s="49">
        <v>35281.25</v>
      </c>
      <c r="F54" s="44">
        <v>5266</v>
      </c>
      <c r="G54" s="44"/>
      <c r="H54" s="44"/>
      <c r="I54" s="44"/>
      <c r="J54" s="67">
        <v>609.33000000000004</v>
      </c>
      <c r="K54" s="44"/>
      <c r="L54" s="44"/>
      <c r="M54" s="44"/>
      <c r="N54" s="44">
        <v>3321.05</v>
      </c>
      <c r="O54" s="44"/>
      <c r="P54" s="44"/>
      <c r="Q54" s="44"/>
      <c r="R54" s="44"/>
      <c r="S54" s="44"/>
      <c r="T54" s="44"/>
      <c r="U54" s="44"/>
      <c r="V54" s="44"/>
      <c r="W54" s="44">
        <f t="shared" si="10"/>
        <v>205922.08</v>
      </c>
      <c r="X54" s="44"/>
      <c r="Y54" s="44">
        <f t="shared" si="11"/>
        <v>606049.26</v>
      </c>
    </row>
    <row r="55" spans="1:25" ht="14.4" x14ac:dyDescent="0.3">
      <c r="A55" s="2"/>
      <c r="B55" s="3" t="s">
        <v>40</v>
      </c>
      <c r="C55" s="47">
        <f>SUM(C52:C54)</f>
        <v>1831406.2499999998</v>
      </c>
      <c r="D55" s="47">
        <f t="shared" ref="D55:V55" si="12">SUM(D52:D54)</f>
        <v>498953.25000000006</v>
      </c>
      <c r="E55" s="47">
        <f t="shared" si="12"/>
        <v>113113.78</v>
      </c>
      <c r="F55" s="47">
        <f t="shared" si="12"/>
        <v>13022.5</v>
      </c>
      <c r="G55" s="47">
        <f t="shared" si="12"/>
        <v>0</v>
      </c>
      <c r="H55" s="47">
        <f t="shared" si="12"/>
        <v>0</v>
      </c>
      <c r="I55" s="47">
        <f t="shared" si="12"/>
        <v>0</v>
      </c>
      <c r="J55" s="47">
        <f t="shared" si="12"/>
        <v>2100</v>
      </c>
      <c r="K55" s="47">
        <f t="shared" si="12"/>
        <v>900</v>
      </c>
      <c r="L55" s="47">
        <f t="shared" si="12"/>
        <v>331255.46999999997</v>
      </c>
      <c r="M55" s="47">
        <f t="shared" si="12"/>
        <v>892.5</v>
      </c>
      <c r="N55" s="47">
        <f t="shared" si="12"/>
        <v>14269.43</v>
      </c>
      <c r="O55" s="47">
        <f t="shared" si="12"/>
        <v>0</v>
      </c>
      <c r="P55" s="47">
        <f t="shared" si="12"/>
        <v>57.08</v>
      </c>
      <c r="Q55" s="47">
        <f t="shared" si="12"/>
        <v>0</v>
      </c>
      <c r="R55" s="47">
        <f t="shared" si="12"/>
        <v>0</v>
      </c>
      <c r="S55" s="47">
        <f t="shared" si="12"/>
        <v>0</v>
      </c>
      <c r="T55" s="47">
        <f t="shared" si="12"/>
        <v>0</v>
      </c>
      <c r="U55" s="47">
        <f t="shared" si="12"/>
        <v>0</v>
      </c>
      <c r="V55" s="47">
        <f t="shared" si="12"/>
        <v>0</v>
      </c>
      <c r="W55" s="48">
        <f>SUM(W52:W54)</f>
        <v>974564.00999999989</v>
      </c>
      <c r="X55" s="48"/>
      <c r="Y55" s="48">
        <f t="shared" ref="Y55" si="13">SUM(Y52:Y54)</f>
        <v>2805970.26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>
        <f>'лютий 2025'!Y57</f>
        <v>247489.77000000002</v>
      </c>
      <c r="D57" s="51">
        <v>95758.49</v>
      </c>
      <c r="E57" s="51">
        <v>23142.6</v>
      </c>
      <c r="F57" s="68">
        <v>1403</v>
      </c>
      <c r="G57" s="48"/>
      <c r="H57" s="48"/>
      <c r="I57" s="48"/>
      <c r="J57" s="48">
        <v>607</v>
      </c>
      <c r="K57" s="48"/>
      <c r="L57" s="48"/>
      <c r="M57" s="48">
        <v>272.8</v>
      </c>
      <c r="N57" s="51">
        <v>1771.22</v>
      </c>
      <c r="O57" s="48"/>
      <c r="P57" s="48"/>
      <c r="Q57" s="48"/>
      <c r="R57" s="48"/>
      <c r="S57" s="48"/>
      <c r="T57" s="48"/>
      <c r="U57" s="48"/>
      <c r="V57" s="48"/>
      <c r="W57" s="48">
        <f>SUM(D57:V57)</f>
        <v>122955.11</v>
      </c>
      <c r="X57" s="48"/>
      <c r="Y57" s="48">
        <f>C57+W57</f>
        <v>370444.88</v>
      </c>
    </row>
    <row r="58" spans="1:25" x14ac:dyDescent="0.3">
      <c r="B58" s="5"/>
      <c r="C58" s="5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>
        <f>'лютий 2025'!Y59</f>
        <v>1526281.23</v>
      </c>
      <c r="D59" s="48">
        <v>304153.18</v>
      </c>
      <c r="E59" s="48">
        <v>68655.460000000006</v>
      </c>
      <c r="F59" s="68">
        <v>28277.5</v>
      </c>
      <c r="G59" s="48"/>
      <c r="H59" s="48"/>
      <c r="I59" s="48"/>
      <c r="J59" s="48">
        <v>3603</v>
      </c>
      <c r="K59" s="48">
        <v>300</v>
      </c>
      <c r="L59" s="48">
        <v>337527.96</v>
      </c>
      <c r="M59" s="48">
        <v>2751.7</v>
      </c>
      <c r="N59" s="51">
        <v>7262.04</v>
      </c>
      <c r="O59" s="48"/>
      <c r="P59" s="48"/>
      <c r="Q59" s="48"/>
      <c r="R59" s="48"/>
      <c r="S59" s="48"/>
      <c r="T59" s="48"/>
      <c r="U59" s="48"/>
      <c r="V59" s="48"/>
      <c r="W59" s="48">
        <f t="shared" ref="W59:W61" si="14">SUM(D59:V59)</f>
        <v>752530.84000000008</v>
      </c>
      <c r="X59" s="48"/>
      <c r="Y59" s="48">
        <f t="shared" ref="Y59:Y61" si="15">C59+W59</f>
        <v>2278812.0700000003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>
        <f>'лютий 2025'!Y61</f>
        <v>328307.03000000003</v>
      </c>
      <c r="D61" s="51">
        <v>126080.81</v>
      </c>
      <c r="E61" s="51">
        <v>28647.65</v>
      </c>
      <c r="F61" s="68">
        <v>2962.2</v>
      </c>
      <c r="G61" s="48"/>
      <c r="H61" s="48"/>
      <c r="I61" s="48"/>
      <c r="J61" s="48"/>
      <c r="K61" s="48"/>
      <c r="L61" s="51">
        <v>4152.96</v>
      </c>
      <c r="M61" s="48"/>
      <c r="N61" s="51">
        <v>2856.1</v>
      </c>
      <c r="O61" s="48"/>
      <c r="P61" s="48"/>
      <c r="Q61" s="48"/>
      <c r="R61" s="48"/>
      <c r="S61" s="48"/>
      <c r="T61" s="48"/>
      <c r="U61" s="48"/>
      <c r="V61" s="48"/>
      <c r="W61" s="48">
        <f t="shared" si="14"/>
        <v>164699.72</v>
      </c>
      <c r="X61" s="48"/>
      <c r="Y61" s="48">
        <f t="shared" si="15"/>
        <v>493006.75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55</v>
      </c>
      <c r="C63" s="53" t="s">
        <v>57</v>
      </c>
      <c r="D63" s="54">
        <f>D30+D50+D55+D57+D59+D61</f>
        <v>19714539.799999993</v>
      </c>
      <c r="E63" s="54">
        <f t="shared" ref="E63:W63" si="16">E30+E50+E55+E57+E59+E61</f>
        <v>4453593.55</v>
      </c>
      <c r="F63" s="54">
        <f t="shared" si="16"/>
        <v>377064.59</v>
      </c>
      <c r="G63" s="54">
        <f t="shared" si="16"/>
        <v>0</v>
      </c>
      <c r="H63" s="54">
        <f t="shared" si="16"/>
        <v>1187709.33</v>
      </c>
      <c r="I63" s="54">
        <f t="shared" si="16"/>
        <v>1336367.5299999998</v>
      </c>
      <c r="J63" s="54">
        <f t="shared" si="16"/>
        <v>85391.950000000012</v>
      </c>
      <c r="K63" s="54">
        <f t="shared" si="16"/>
        <v>4100</v>
      </c>
      <c r="L63" s="54">
        <f t="shared" si="16"/>
        <v>5116433.5999999996</v>
      </c>
      <c r="M63" s="54">
        <f t="shared" si="16"/>
        <v>126430.78</v>
      </c>
      <c r="N63" s="54">
        <f t="shared" si="16"/>
        <v>1700697.33</v>
      </c>
      <c r="O63" s="54">
        <f t="shared" si="16"/>
        <v>2119564.67</v>
      </c>
      <c r="P63" s="54">
        <f t="shared" si="16"/>
        <v>85979.48</v>
      </c>
      <c r="Q63" s="54">
        <f t="shared" si="16"/>
        <v>0</v>
      </c>
      <c r="R63" s="54">
        <f t="shared" si="16"/>
        <v>0</v>
      </c>
      <c r="S63" s="54">
        <f t="shared" si="16"/>
        <v>0</v>
      </c>
      <c r="T63" s="54">
        <f t="shared" si="16"/>
        <v>0</v>
      </c>
      <c r="U63" s="54">
        <f t="shared" si="16"/>
        <v>0</v>
      </c>
      <c r="V63" s="54">
        <f t="shared" si="16"/>
        <v>0</v>
      </c>
      <c r="W63" s="54">
        <f t="shared" si="16"/>
        <v>36307872.609999992</v>
      </c>
      <c r="X63" s="54"/>
      <c r="Y63" s="55" t="s">
        <v>57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56</v>
      </c>
      <c r="C65" s="56">
        <f>C30+C50+C55+C57+C59+C61</f>
        <v>67727578.239999995</v>
      </c>
      <c r="D65" s="57">
        <f>D8+D63</f>
        <v>19714539.799999993</v>
      </c>
      <c r="E65" s="57">
        <f t="shared" ref="E65:V65" si="17">E8+E63</f>
        <v>4453593.55</v>
      </c>
      <c r="F65" s="57">
        <f t="shared" si="17"/>
        <v>377064.59</v>
      </c>
      <c r="G65" s="57">
        <f t="shared" si="17"/>
        <v>0</v>
      </c>
      <c r="H65" s="57">
        <f t="shared" si="17"/>
        <v>1187709.33</v>
      </c>
      <c r="I65" s="57">
        <f t="shared" si="17"/>
        <v>1336367.5299999998</v>
      </c>
      <c r="J65" s="57">
        <f t="shared" si="17"/>
        <v>85391.950000000012</v>
      </c>
      <c r="K65" s="57">
        <f t="shared" si="17"/>
        <v>4100</v>
      </c>
      <c r="L65" s="57">
        <f t="shared" si="17"/>
        <v>5116433.5999999996</v>
      </c>
      <c r="M65" s="57">
        <f t="shared" si="17"/>
        <v>126430.78</v>
      </c>
      <c r="N65" s="57">
        <f t="shared" si="17"/>
        <v>1700697.33</v>
      </c>
      <c r="O65" s="57">
        <f t="shared" si="17"/>
        <v>2119564.67</v>
      </c>
      <c r="P65" s="57">
        <f t="shared" si="17"/>
        <v>85979.48</v>
      </c>
      <c r="Q65" s="57">
        <f t="shared" si="17"/>
        <v>0</v>
      </c>
      <c r="R65" s="57">
        <f t="shared" si="17"/>
        <v>0</v>
      </c>
      <c r="S65" s="57">
        <f t="shared" si="17"/>
        <v>0</v>
      </c>
      <c r="T65" s="57">
        <f t="shared" si="17"/>
        <v>0</v>
      </c>
      <c r="U65" s="57">
        <f t="shared" si="17"/>
        <v>0</v>
      </c>
      <c r="V65" s="57">
        <f t="shared" si="17"/>
        <v>0</v>
      </c>
      <c r="W65" s="58" t="s">
        <v>57</v>
      </c>
      <c r="X65" s="57"/>
      <c r="Y65" s="57">
        <f>Y30+Y50+Y55+Y57+Y59+Y61</f>
        <v>104035450.84999999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62</v>
      </c>
      <c r="C67" s="64">
        <f>'лютий 2025'!Y67</f>
        <v>7240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>
        <v>3620</v>
      </c>
      <c r="R67" s="48"/>
      <c r="S67" s="48"/>
      <c r="T67" s="48"/>
      <c r="U67" s="48"/>
      <c r="V67" s="48"/>
      <c r="W67" s="48">
        <f>SUM(D67:V67)</f>
        <v>3620</v>
      </c>
      <c r="X67" s="48"/>
      <c r="Y67" s="48">
        <f>C67+W67</f>
        <v>10860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4.4" x14ac:dyDescent="0.3">
      <c r="A70" s="16"/>
      <c r="B70" s="19"/>
      <c r="C70" s="45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49"/>
      <c r="E73" s="49"/>
      <c r="F73" s="44"/>
      <c r="G73" s="44"/>
      <c r="H73" s="44"/>
      <c r="I73" s="44"/>
      <c r="J73" s="65"/>
      <c r="K73" s="44"/>
      <c r="L73" s="49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x14ac:dyDescent="0.3">
      <c r="A74" s="17"/>
      <c r="B74" s="20"/>
      <c r="C74" s="45"/>
      <c r="D74" s="44"/>
      <c r="E74" s="44"/>
      <c r="F74" s="44"/>
      <c r="G74" s="44"/>
      <c r="H74" s="44"/>
      <c r="I74" s="44"/>
      <c r="J74" s="65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51"/>
      <c r="N77" s="51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69"/>
      <c r="E81" s="69"/>
      <c r="F81" s="69"/>
      <c r="G81" s="57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57"/>
      <c r="T81" s="57"/>
      <c r="U81" s="57"/>
      <c r="V81" s="57"/>
      <c r="W81" s="58"/>
      <c r="X81" s="57"/>
      <c r="Y81" s="57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E60" activePane="bottomRight" state="frozen"/>
      <selection pane="topRight" activeCell="C1" sqref="C1"/>
      <selection pane="bottomLeft" activeCell="A9" sqref="A9"/>
      <selection pane="bottomRight" activeCell="A69" sqref="A69:XFD81"/>
    </sheetView>
  </sheetViews>
  <sheetFormatPr defaultRowHeight="13.8" x14ac:dyDescent="0.3"/>
  <cols>
    <col min="1" max="1" width="3.6640625" customWidth="1"/>
    <col min="2" max="2" width="36.44140625" customWidth="1"/>
    <col min="3" max="3" width="16.6640625" style="12" customWidth="1"/>
    <col min="4" max="4" width="14.33203125" customWidth="1"/>
    <col min="5" max="5" width="15" customWidth="1"/>
    <col min="6" max="6" width="12.77734375" customWidth="1"/>
    <col min="7" max="7" width="12.44140625" customWidth="1"/>
    <col min="8" max="8" width="13.77734375" customWidth="1"/>
    <col min="9" max="9" width="13.5546875" customWidth="1"/>
    <col min="10" max="10" width="12.5546875" customWidth="1"/>
    <col min="11" max="11" width="11.77734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7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65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82.8" x14ac:dyDescent="0.3">
      <c r="D6" s="32" t="s">
        <v>76</v>
      </c>
      <c r="E6" s="32" t="s">
        <v>77</v>
      </c>
      <c r="F6" s="32" t="s">
        <v>100</v>
      </c>
      <c r="G6" s="32" t="s">
        <v>78</v>
      </c>
      <c r="H6" s="32" t="s">
        <v>79</v>
      </c>
      <c r="I6" s="32" t="s">
        <v>80</v>
      </c>
      <c r="J6" s="32" t="s">
        <v>81</v>
      </c>
      <c r="K6" s="32" t="s">
        <v>82</v>
      </c>
      <c r="L6" s="32" t="s">
        <v>83</v>
      </c>
      <c r="M6" s="32" t="s">
        <v>84</v>
      </c>
      <c r="N6" s="32" t="s">
        <v>85</v>
      </c>
      <c r="O6" s="32" t="s">
        <v>86</v>
      </c>
      <c r="P6" s="32" t="s">
        <v>87</v>
      </c>
      <c r="Q6" s="32" t="s">
        <v>88</v>
      </c>
      <c r="R6" s="32" t="s">
        <v>89</v>
      </c>
      <c r="S6" s="32" t="s">
        <v>97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15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0">
        <f>D8+E8+F8+G8+H8+I8+J8+K8+L8+M8+N8+O8+P8+Q8+R8+S8+T8+U8+V8</f>
        <v>0</v>
      </c>
      <c r="D8" s="41">
        <f>'березень 2025'!D81</f>
        <v>0</v>
      </c>
      <c r="E8" s="41">
        <f>'березень 2025'!E81</f>
        <v>0</v>
      </c>
      <c r="F8" s="41">
        <f>'березень 2025'!F81</f>
        <v>0</v>
      </c>
      <c r="G8" s="41">
        <f>'березень 2025'!G81</f>
        <v>0</v>
      </c>
      <c r="H8" s="41">
        <f>'березень 2025'!H81</f>
        <v>0</v>
      </c>
      <c r="I8" s="41">
        <f>'березень 2025'!I81</f>
        <v>0</v>
      </c>
      <c r="J8" s="41">
        <f>'березень 2025'!J81</f>
        <v>0</v>
      </c>
      <c r="K8" s="41">
        <f>'березень 2025'!K81</f>
        <v>0</v>
      </c>
      <c r="L8" s="41">
        <f>'березень 2025'!L81</f>
        <v>0</v>
      </c>
      <c r="M8" s="41">
        <f>'березень 2025'!M81</f>
        <v>0</v>
      </c>
      <c r="N8" s="41">
        <f>'березень 2025'!N81</f>
        <v>0</v>
      </c>
      <c r="O8" s="41">
        <f>'березень 2025'!O81</f>
        <v>0</v>
      </c>
      <c r="P8" s="41">
        <f>'березень 2025'!P81</f>
        <v>0</v>
      </c>
      <c r="Q8" s="41">
        <f>'березень 2025'!Q81</f>
        <v>0</v>
      </c>
      <c r="R8" s="41">
        <f>'березень 2025'!R81</f>
        <v>0</v>
      </c>
      <c r="S8" s="41">
        <f>'березень 2025'!S81</f>
        <v>0</v>
      </c>
      <c r="T8" s="41">
        <f>'березень 2025'!T81</f>
        <v>0</v>
      </c>
      <c r="U8" s="41">
        <f>'березень 2025'!U81</f>
        <v>0</v>
      </c>
      <c r="V8" s="41">
        <f>'березень 2025'!V81</f>
        <v>0</v>
      </c>
      <c r="W8" s="42" t="s">
        <v>57</v>
      </c>
      <c r="X8" s="41"/>
      <c r="Y8" s="42" t="s">
        <v>57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>
        <f>'березень 2025'!Y10</f>
        <v>2784924.8</v>
      </c>
      <c r="D10" s="46">
        <v>456367.86</v>
      </c>
      <c r="E10" s="46">
        <v>104121.62</v>
      </c>
      <c r="F10" s="44">
        <v>1588.5</v>
      </c>
      <c r="G10" s="44">
        <v>1825.98</v>
      </c>
      <c r="H10" s="44">
        <v>109577.42</v>
      </c>
      <c r="I10" s="44"/>
      <c r="J10" s="45">
        <v>718.19</v>
      </c>
      <c r="K10" s="44"/>
      <c r="L10" s="44">
        <v>214975.66</v>
      </c>
      <c r="M10" s="44">
        <v>4910.3999999999996</v>
      </c>
      <c r="N10" s="44">
        <v>43008.34</v>
      </c>
      <c r="O10" s="44"/>
      <c r="P10" s="44">
        <v>658.62</v>
      </c>
      <c r="Q10" s="44"/>
      <c r="R10" s="44"/>
      <c r="S10" s="44"/>
      <c r="T10" s="44"/>
      <c r="U10" s="44"/>
      <c r="V10" s="44"/>
      <c r="W10" s="44">
        <f>SUM(D10:V10)</f>
        <v>937752.59</v>
      </c>
      <c r="X10" s="44"/>
      <c r="Y10" s="44">
        <f>W10+C10</f>
        <v>3722677.3899999997</v>
      </c>
    </row>
    <row r="11" spans="1:25" x14ac:dyDescent="0.3">
      <c r="A11">
        <v>2</v>
      </c>
      <c r="B11" t="s">
        <v>2</v>
      </c>
      <c r="C11" s="45">
        <f>'березень 2025'!Y11</f>
        <v>2537903.71</v>
      </c>
      <c r="D11" s="46">
        <v>381428.54</v>
      </c>
      <c r="E11" s="46">
        <v>90445.45</v>
      </c>
      <c r="F11" s="44">
        <v>1588.5</v>
      </c>
      <c r="G11" s="44">
        <v>1711.98</v>
      </c>
      <c r="H11" s="44">
        <v>73091.12</v>
      </c>
      <c r="I11" s="44"/>
      <c r="J11" s="45">
        <v>9458.99</v>
      </c>
      <c r="K11" s="44"/>
      <c r="L11" s="44">
        <v>201409.62</v>
      </c>
      <c r="M11" s="44">
        <v>5115</v>
      </c>
      <c r="N11" s="44">
        <v>43341.58</v>
      </c>
      <c r="O11" s="44"/>
      <c r="P11" s="44">
        <v>329.31</v>
      </c>
      <c r="Q11" s="44"/>
      <c r="R11" s="44"/>
      <c r="S11" s="44"/>
      <c r="T11" s="44"/>
      <c r="U11" s="44"/>
      <c r="V11" s="44"/>
      <c r="W11" s="44">
        <f t="shared" ref="W11:W29" si="0">SUM(D11:V11)</f>
        <v>807920.09</v>
      </c>
      <c r="X11" s="44"/>
      <c r="Y11" s="44">
        <f t="shared" ref="Y11:Y29" si="1">W11+C11</f>
        <v>3345823.8</v>
      </c>
    </row>
    <row r="12" spans="1:25" x14ac:dyDescent="0.3">
      <c r="A12">
        <v>3</v>
      </c>
      <c r="B12" t="s">
        <v>3</v>
      </c>
      <c r="C12" s="45">
        <f>'березень 2025'!Y12</f>
        <v>1147574.98</v>
      </c>
      <c r="D12" s="46">
        <v>247606.5</v>
      </c>
      <c r="E12" s="46">
        <v>59929.09</v>
      </c>
      <c r="F12" s="44">
        <v>1588.5</v>
      </c>
      <c r="G12" s="44">
        <v>1422.01</v>
      </c>
      <c r="H12" s="44">
        <v>62229.32</v>
      </c>
      <c r="I12" s="44"/>
      <c r="J12" s="45">
        <v>7815.52</v>
      </c>
      <c r="K12" s="44"/>
      <c r="L12" s="44"/>
      <c r="M12" s="44">
        <v>1827.5</v>
      </c>
      <c r="N12" s="44">
        <v>38645.29</v>
      </c>
      <c r="O12" s="45">
        <v>38677.35</v>
      </c>
      <c r="P12" s="44">
        <v>3258.62</v>
      </c>
      <c r="Q12" s="44"/>
      <c r="R12" s="44">
        <v>63.31</v>
      </c>
      <c r="S12" s="44"/>
      <c r="T12" s="44"/>
      <c r="U12" s="44"/>
      <c r="V12" s="44"/>
      <c r="W12" s="44">
        <f t="shared" si="0"/>
        <v>463063.00999999995</v>
      </c>
      <c r="X12" s="44"/>
      <c r="Y12" s="44">
        <f t="shared" si="1"/>
        <v>1610637.99</v>
      </c>
    </row>
    <row r="13" spans="1:25" x14ac:dyDescent="0.3">
      <c r="A13">
        <v>4</v>
      </c>
      <c r="B13" t="s">
        <v>4</v>
      </c>
      <c r="C13" s="45">
        <f>'березень 2025'!Y13</f>
        <v>0</v>
      </c>
      <c r="D13" s="46"/>
      <c r="E13" s="46"/>
      <c r="F13" s="44"/>
      <c r="G13" s="44"/>
      <c r="H13" s="44"/>
      <c r="I13" s="44"/>
      <c r="J13" s="45"/>
      <c r="K13" s="44"/>
      <c r="L13" s="44"/>
      <c r="M13" s="44"/>
      <c r="N13" s="44"/>
      <c r="O13" s="45"/>
      <c r="P13" s="44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>
        <f t="shared" si="1"/>
        <v>0</v>
      </c>
    </row>
    <row r="14" spans="1:25" x14ac:dyDescent="0.3">
      <c r="A14">
        <v>5</v>
      </c>
      <c r="B14" t="s">
        <v>5</v>
      </c>
      <c r="C14" s="45">
        <f>'березень 2025'!Y14</f>
        <v>3009084.46</v>
      </c>
      <c r="D14" s="46">
        <v>482437.43</v>
      </c>
      <c r="E14" s="46">
        <v>105585.01</v>
      </c>
      <c r="F14" s="44">
        <v>4390.5</v>
      </c>
      <c r="G14" s="44">
        <v>1825.98</v>
      </c>
      <c r="H14" s="44">
        <v>94666.06</v>
      </c>
      <c r="I14" s="44"/>
      <c r="J14" s="45">
        <v>786.19</v>
      </c>
      <c r="K14" s="44"/>
      <c r="L14" s="44">
        <v>159704.09</v>
      </c>
      <c r="M14" s="44">
        <v>5319.6</v>
      </c>
      <c r="N14" s="44">
        <v>54986.01</v>
      </c>
      <c r="O14" s="45"/>
      <c r="P14" s="44">
        <v>653.35</v>
      </c>
      <c r="Q14" s="44"/>
      <c r="R14" s="44"/>
      <c r="S14" s="44"/>
      <c r="T14" s="44"/>
      <c r="U14" s="44"/>
      <c r="V14" s="44"/>
      <c r="W14" s="44">
        <f t="shared" si="0"/>
        <v>910354.21999999986</v>
      </c>
      <c r="X14" s="44"/>
      <c r="Y14" s="44">
        <f t="shared" si="1"/>
        <v>3919438.6799999997</v>
      </c>
    </row>
    <row r="15" spans="1:25" x14ac:dyDescent="0.3">
      <c r="A15">
        <v>6</v>
      </c>
      <c r="B15" t="s">
        <v>6</v>
      </c>
      <c r="C15" s="45">
        <f>'березень 2025'!Y15</f>
        <v>2623588</v>
      </c>
      <c r="D15" s="46">
        <v>348266.37</v>
      </c>
      <c r="E15" s="46">
        <v>76564.75</v>
      </c>
      <c r="F15" s="44">
        <v>3269.7</v>
      </c>
      <c r="G15" s="44">
        <v>1536.01</v>
      </c>
      <c r="H15" s="44">
        <v>93427.05</v>
      </c>
      <c r="I15" s="44"/>
      <c r="J15" s="45">
        <v>618.19000000000005</v>
      </c>
      <c r="K15" s="44"/>
      <c r="L15" s="44">
        <v>358111.27</v>
      </c>
      <c r="M15" s="44">
        <v>3751</v>
      </c>
      <c r="N15" s="44">
        <v>31373.51</v>
      </c>
      <c r="O15" s="45"/>
      <c r="P15" s="44">
        <v>823.28</v>
      </c>
      <c r="Q15" s="44"/>
      <c r="R15" s="44"/>
      <c r="S15" s="44"/>
      <c r="T15" s="44"/>
      <c r="U15" s="44"/>
      <c r="V15" s="44"/>
      <c r="W15" s="44">
        <f t="shared" si="0"/>
        <v>917741.13000000012</v>
      </c>
      <c r="X15" s="44"/>
      <c r="Y15" s="44">
        <f t="shared" si="1"/>
        <v>3541329.13</v>
      </c>
    </row>
    <row r="16" spans="1:25" x14ac:dyDescent="0.3">
      <c r="A16">
        <v>7</v>
      </c>
      <c r="B16" t="s">
        <v>7</v>
      </c>
      <c r="C16" s="45">
        <f>'березень 2025'!Y16</f>
        <v>3106638.25</v>
      </c>
      <c r="D16" s="46">
        <v>538200.51</v>
      </c>
      <c r="E16" s="46">
        <v>119282.02</v>
      </c>
      <c r="F16" s="44">
        <v>1588.5</v>
      </c>
      <c r="G16" s="44">
        <v>1825.98</v>
      </c>
      <c r="H16" s="44">
        <v>135485.13</v>
      </c>
      <c r="I16" s="44"/>
      <c r="J16" s="45">
        <v>923.79</v>
      </c>
      <c r="K16" s="44"/>
      <c r="L16" s="44">
        <v>239001.15</v>
      </c>
      <c r="M16" s="44">
        <v>5456</v>
      </c>
      <c r="N16" s="44">
        <v>77830.59</v>
      </c>
      <c r="O16" s="45"/>
      <c r="P16" s="44">
        <v>1007.25</v>
      </c>
      <c r="Q16" s="44"/>
      <c r="R16" s="44"/>
      <c r="S16" s="44"/>
      <c r="T16" s="44"/>
      <c r="U16" s="44"/>
      <c r="V16" s="44"/>
      <c r="W16" s="44">
        <f t="shared" si="0"/>
        <v>1120600.9200000002</v>
      </c>
      <c r="X16" s="44"/>
      <c r="Y16" s="44">
        <f t="shared" si="1"/>
        <v>4227239.17</v>
      </c>
    </row>
    <row r="17" spans="1:25" x14ac:dyDescent="0.3">
      <c r="A17">
        <v>8</v>
      </c>
      <c r="B17" t="s">
        <v>8</v>
      </c>
      <c r="C17" s="45">
        <f>'березень 2025'!Y17</f>
        <v>1672185.84</v>
      </c>
      <c r="D17" s="46">
        <v>369446.65</v>
      </c>
      <c r="E17" s="46">
        <v>81384.42</v>
      </c>
      <c r="F17" s="44">
        <v>1588.5</v>
      </c>
      <c r="G17" s="44">
        <v>1422.01</v>
      </c>
      <c r="H17" s="44">
        <v>51927.97</v>
      </c>
      <c r="I17" s="44"/>
      <c r="J17" s="45">
        <v>2115.83</v>
      </c>
      <c r="K17" s="44"/>
      <c r="L17" s="44"/>
      <c r="M17" s="44">
        <v>1615</v>
      </c>
      <c r="N17" s="44">
        <v>38032.370000000003</v>
      </c>
      <c r="O17" s="45">
        <v>52863.59</v>
      </c>
      <c r="P17" s="44">
        <v>11700</v>
      </c>
      <c r="Q17" s="44"/>
      <c r="R17" s="44">
        <v>63.31</v>
      </c>
      <c r="S17" s="44"/>
      <c r="T17" s="44"/>
      <c r="U17" s="44"/>
      <c r="V17" s="44"/>
      <c r="W17" s="44">
        <f t="shared" si="0"/>
        <v>612159.65000000014</v>
      </c>
      <c r="X17" s="44"/>
      <c r="Y17" s="44">
        <f t="shared" si="1"/>
        <v>2284345.4900000002</v>
      </c>
    </row>
    <row r="18" spans="1:25" x14ac:dyDescent="0.3">
      <c r="A18">
        <v>9</v>
      </c>
      <c r="B18" t="s">
        <v>9</v>
      </c>
      <c r="C18" s="45">
        <f>'березень 2025'!Y18</f>
        <v>1752027.0400000003</v>
      </c>
      <c r="D18" s="46">
        <v>247055.13</v>
      </c>
      <c r="E18" s="46">
        <v>56741.58</v>
      </c>
      <c r="F18" s="44">
        <v>1588.5</v>
      </c>
      <c r="G18" s="44">
        <v>1422.01</v>
      </c>
      <c r="H18" s="44">
        <v>71380.5</v>
      </c>
      <c r="I18" s="44"/>
      <c r="J18" s="45">
        <v>652.99</v>
      </c>
      <c r="K18" s="44"/>
      <c r="L18" s="44">
        <v>122358.02</v>
      </c>
      <c r="M18" s="44">
        <v>3614.6</v>
      </c>
      <c r="N18" s="44">
        <v>33139.51</v>
      </c>
      <c r="O18" s="45"/>
      <c r="P18" s="44">
        <v>658.62</v>
      </c>
      <c r="Q18" s="44"/>
      <c r="R18" s="44"/>
      <c r="S18" s="44"/>
      <c r="T18" s="44"/>
      <c r="U18" s="44"/>
      <c r="V18" s="44"/>
      <c r="W18" s="44">
        <f t="shared" si="0"/>
        <v>538611.46</v>
      </c>
      <c r="X18" s="44"/>
      <c r="Y18" s="44">
        <f t="shared" si="1"/>
        <v>2290638.5</v>
      </c>
    </row>
    <row r="19" spans="1:25" x14ac:dyDescent="0.3">
      <c r="A19">
        <v>10</v>
      </c>
      <c r="B19" t="s">
        <v>10</v>
      </c>
      <c r="C19" s="45">
        <f>'березень 2025'!Y19</f>
        <v>2137334.87</v>
      </c>
      <c r="D19" s="46">
        <v>373193.34</v>
      </c>
      <c r="E19" s="46">
        <v>82672.89</v>
      </c>
      <c r="F19" s="44">
        <v>1588.5</v>
      </c>
      <c r="G19" s="44">
        <v>1711.98</v>
      </c>
      <c r="H19" s="44">
        <v>105145.67</v>
      </c>
      <c r="I19" s="44"/>
      <c r="J19" s="45">
        <v>694.99</v>
      </c>
      <c r="K19" s="44"/>
      <c r="L19" s="44">
        <v>157879.44</v>
      </c>
      <c r="M19" s="44">
        <v>5456</v>
      </c>
      <c r="N19" s="44">
        <v>16248.21</v>
      </c>
      <c r="O19" s="45"/>
      <c r="P19" s="44">
        <v>329.31</v>
      </c>
      <c r="Q19" s="44"/>
      <c r="R19" s="44"/>
      <c r="S19" s="44"/>
      <c r="T19" s="44"/>
      <c r="U19" s="44"/>
      <c r="V19" s="44"/>
      <c r="W19" s="44">
        <f t="shared" si="0"/>
        <v>744920.33000000007</v>
      </c>
      <c r="X19" s="44"/>
      <c r="Y19" s="44">
        <f t="shared" si="1"/>
        <v>2882255.2</v>
      </c>
    </row>
    <row r="20" spans="1:25" x14ac:dyDescent="0.3">
      <c r="A20">
        <v>11</v>
      </c>
      <c r="B20" t="s">
        <v>11</v>
      </c>
      <c r="C20" s="45">
        <f>'березень 2025'!Y20</f>
        <v>1890700.6099999999</v>
      </c>
      <c r="D20" s="46">
        <v>233805.53</v>
      </c>
      <c r="E20" s="46">
        <v>52872.79</v>
      </c>
      <c r="F20" s="44">
        <v>1588.5</v>
      </c>
      <c r="G20" s="44">
        <v>1422.01</v>
      </c>
      <c r="H20" s="44">
        <v>52268.51</v>
      </c>
      <c r="I20" s="44"/>
      <c r="J20" s="45">
        <v>692.19</v>
      </c>
      <c r="K20" s="44"/>
      <c r="L20" s="44">
        <v>157918.03</v>
      </c>
      <c r="M20" s="44">
        <v>4910.3999999999996</v>
      </c>
      <c r="N20" s="44">
        <v>34552.31</v>
      </c>
      <c r="O20" s="45"/>
      <c r="P20" s="44">
        <v>329.31</v>
      </c>
      <c r="Q20" s="44"/>
      <c r="R20" s="44"/>
      <c r="S20" s="44"/>
      <c r="T20" s="44"/>
      <c r="U20" s="44"/>
      <c r="V20" s="44"/>
      <c r="W20" s="44">
        <f t="shared" si="0"/>
        <v>540359.58000000007</v>
      </c>
      <c r="X20" s="44"/>
      <c r="Y20" s="44">
        <f t="shared" si="1"/>
        <v>2431060.19</v>
      </c>
    </row>
    <row r="21" spans="1:25" x14ac:dyDescent="0.3">
      <c r="A21">
        <v>12</v>
      </c>
      <c r="B21" t="s">
        <v>12</v>
      </c>
      <c r="C21" s="45">
        <f>'березень 2025'!Y21</f>
        <v>1786729.6600000001</v>
      </c>
      <c r="D21" s="46">
        <v>413724.65</v>
      </c>
      <c r="E21" s="46">
        <v>91233.56</v>
      </c>
      <c r="F21" s="44">
        <v>1588.5</v>
      </c>
      <c r="G21" s="44">
        <v>1711.98</v>
      </c>
      <c r="H21" s="44">
        <v>112550.68</v>
      </c>
      <c r="I21" s="44"/>
      <c r="J21" s="45">
        <v>4543.1499999999996</v>
      </c>
      <c r="K21" s="44"/>
      <c r="L21" s="44"/>
      <c r="M21" s="44">
        <v>4547.5</v>
      </c>
      <c r="N21" s="44">
        <v>41502.050000000003</v>
      </c>
      <c r="O21" s="45">
        <v>73805.39</v>
      </c>
      <c r="P21" s="44">
        <v>24058.62</v>
      </c>
      <c r="Q21" s="44"/>
      <c r="R21" s="44">
        <v>63.31</v>
      </c>
      <c r="S21" s="44"/>
      <c r="T21" s="44"/>
      <c r="U21" s="44"/>
      <c r="V21" s="44"/>
      <c r="W21" s="44">
        <f t="shared" si="0"/>
        <v>769329.39000000013</v>
      </c>
      <c r="X21" s="44"/>
      <c r="Y21" s="44">
        <f t="shared" si="1"/>
        <v>2556059.0500000003</v>
      </c>
    </row>
    <row r="22" spans="1:25" x14ac:dyDescent="0.3">
      <c r="A22">
        <v>13</v>
      </c>
      <c r="B22" t="s">
        <v>13</v>
      </c>
      <c r="C22" s="45">
        <f>'березень 2025'!Y22</f>
        <v>1446313.72</v>
      </c>
      <c r="D22" s="46">
        <v>323952.84000000003</v>
      </c>
      <c r="E22" s="46">
        <v>74971.33</v>
      </c>
      <c r="F22" s="44">
        <v>1588.5</v>
      </c>
      <c r="G22" s="44">
        <v>1422.01</v>
      </c>
      <c r="H22" s="44">
        <v>74897.960000000006</v>
      </c>
      <c r="I22" s="44"/>
      <c r="J22" s="45">
        <v>5532.35</v>
      </c>
      <c r="K22" s="44"/>
      <c r="L22" s="44"/>
      <c r="M22" s="44">
        <v>1572.5</v>
      </c>
      <c r="N22" s="44">
        <v>35840.46</v>
      </c>
      <c r="O22" s="45">
        <v>59960.76</v>
      </c>
      <c r="P22" s="44">
        <v>5529.31</v>
      </c>
      <c r="Q22" s="44"/>
      <c r="R22" s="44">
        <v>63.31</v>
      </c>
      <c r="S22" s="44"/>
      <c r="T22" s="44"/>
      <c r="U22" s="44"/>
      <c r="V22" s="44"/>
      <c r="W22" s="44">
        <f t="shared" si="0"/>
        <v>585331.33000000019</v>
      </c>
      <c r="X22" s="44"/>
      <c r="Y22" s="44">
        <f t="shared" si="1"/>
        <v>2031645.0500000003</v>
      </c>
    </row>
    <row r="23" spans="1:25" x14ac:dyDescent="0.3">
      <c r="A23">
        <v>14</v>
      </c>
      <c r="B23" t="s">
        <v>14</v>
      </c>
      <c r="C23" s="45">
        <f>'березень 2025'!Y23</f>
        <v>1667838.47</v>
      </c>
      <c r="D23" s="46">
        <v>367205.4</v>
      </c>
      <c r="E23" s="46">
        <v>78057.42</v>
      </c>
      <c r="F23" s="44">
        <v>1588.5</v>
      </c>
      <c r="G23" s="44">
        <v>1422.01</v>
      </c>
      <c r="H23" s="44">
        <v>81578.92</v>
      </c>
      <c r="I23" s="44"/>
      <c r="J23" s="45">
        <v>2310.41</v>
      </c>
      <c r="K23" s="44"/>
      <c r="L23" s="44"/>
      <c r="M23" s="44">
        <v>4092</v>
      </c>
      <c r="N23" s="44">
        <v>47890.83</v>
      </c>
      <c r="O23" s="45">
        <v>80191.42</v>
      </c>
      <c r="P23" s="44"/>
      <c r="Q23" s="44"/>
      <c r="R23" s="44">
        <v>63.31</v>
      </c>
      <c r="S23" s="44"/>
      <c r="T23" s="44"/>
      <c r="U23" s="44"/>
      <c r="V23" s="44"/>
      <c r="W23" s="44">
        <f t="shared" si="0"/>
        <v>664400.22000000009</v>
      </c>
      <c r="X23" s="44"/>
      <c r="Y23" s="44">
        <f t="shared" si="1"/>
        <v>2332238.69</v>
      </c>
    </row>
    <row r="24" spans="1:25" x14ac:dyDescent="0.3">
      <c r="A24">
        <v>15</v>
      </c>
      <c r="B24" t="s">
        <v>15</v>
      </c>
      <c r="C24" s="45">
        <f>'березень 2025'!Y24</f>
        <v>3163925.9699999997</v>
      </c>
      <c r="D24" s="46">
        <v>546652.67000000004</v>
      </c>
      <c r="E24" s="46">
        <v>122591.18</v>
      </c>
      <c r="F24" s="44">
        <v>1588.5</v>
      </c>
      <c r="G24" s="44">
        <v>1825.98</v>
      </c>
      <c r="H24" s="44">
        <v>163655.97</v>
      </c>
      <c r="I24" s="44"/>
      <c r="J24" s="45">
        <v>991.79</v>
      </c>
      <c r="K24" s="44"/>
      <c r="L24" s="44">
        <v>178636.29</v>
      </c>
      <c r="M24" s="44">
        <v>6138</v>
      </c>
      <c r="N24" s="44">
        <v>59421.8</v>
      </c>
      <c r="O24" s="45"/>
      <c r="P24" s="44">
        <v>878.16</v>
      </c>
      <c r="Q24" s="44"/>
      <c r="R24" s="44"/>
      <c r="S24" s="44"/>
      <c r="T24" s="44"/>
      <c r="U24" s="44"/>
      <c r="V24" s="44"/>
      <c r="W24" s="44">
        <f t="shared" si="0"/>
        <v>1082380.3400000001</v>
      </c>
      <c r="X24" s="44"/>
      <c r="Y24" s="44">
        <f t="shared" si="1"/>
        <v>4246306.3099999996</v>
      </c>
    </row>
    <row r="25" spans="1:25" x14ac:dyDescent="0.3">
      <c r="A25">
        <v>16</v>
      </c>
      <c r="B25" t="s">
        <v>16</v>
      </c>
      <c r="C25" s="45">
        <f>'березень 2025'!Y25</f>
        <v>1183485.5</v>
      </c>
      <c r="D25" s="46">
        <v>226882.74</v>
      </c>
      <c r="E25" s="46">
        <v>51598.75</v>
      </c>
      <c r="F25" s="44">
        <v>1186.56</v>
      </c>
      <c r="G25" s="44">
        <v>1018.04</v>
      </c>
      <c r="H25" s="44">
        <v>36757.94</v>
      </c>
      <c r="I25" s="44"/>
      <c r="J25" s="45">
        <v>460.58</v>
      </c>
      <c r="K25" s="45">
        <v>600</v>
      </c>
      <c r="L25" s="44">
        <v>68659.06</v>
      </c>
      <c r="M25" s="44">
        <v>1909.6</v>
      </c>
      <c r="N25" s="44">
        <v>24932.78</v>
      </c>
      <c r="O25" s="45"/>
      <c r="P25" s="44">
        <v>329.31</v>
      </c>
      <c r="Q25" s="44"/>
      <c r="R25" s="44"/>
      <c r="S25" s="44"/>
      <c r="T25" s="44"/>
      <c r="U25" s="44"/>
      <c r="V25" s="44"/>
      <c r="W25" s="44">
        <f t="shared" si="0"/>
        <v>414335.35999999993</v>
      </c>
      <c r="X25" s="44"/>
      <c r="Y25" s="44">
        <f t="shared" si="1"/>
        <v>1597820.8599999999</v>
      </c>
    </row>
    <row r="26" spans="1:25" x14ac:dyDescent="0.3">
      <c r="A26">
        <v>17</v>
      </c>
      <c r="B26" t="s">
        <v>17</v>
      </c>
      <c r="C26" s="45">
        <f>'березень 2025'!Y26</f>
        <v>493230.66</v>
      </c>
      <c r="D26" s="46">
        <v>126150.84</v>
      </c>
      <c r="E26" s="46">
        <v>25328.68</v>
      </c>
      <c r="F26" s="44">
        <v>1186.56</v>
      </c>
      <c r="G26" s="44">
        <v>1132.04</v>
      </c>
      <c r="H26" s="44">
        <v>19506.330000000002</v>
      </c>
      <c r="I26" s="44"/>
      <c r="J26" s="45">
        <v>641.6</v>
      </c>
      <c r="K26" s="44"/>
      <c r="L26" s="46"/>
      <c r="M26" s="44"/>
      <c r="N26" s="44">
        <v>20881.36</v>
      </c>
      <c r="O26" s="45"/>
      <c r="P26" s="44"/>
      <c r="Q26" s="44"/>
      <c r="R26" s="44">
        <v>1778.55</v>
      </c>
      <c r="S26" s="44"/>
      <c r="T26" s="44"/>
      <c r="U26" s="44"/>
      <c r="V26" s="44"/>
      <c r="W26" s="44">
        <f t="shared" si="0"/>
        <v>196605.96000000002</v>
      </c>
      <c r="X26" s="44"/>
      <c r="Y26" s="44">
        <f t="shared" si="1"/>
        <v>689836.62</v>
      </c>
    </row>
    <row r="27" spans="1:25" x14ac:dyDescent="0.3">
      <c r="A27">
        <v>18</v>
      </c>
      <c r="B27" t="s">
        <v>18</v>
      </c>
      <c r="C27" s="45">
        <f>'березень 2025'!Y27</f>
        <v>808651.74</v>
      </c>
      <c r="D27" s="46">
        <v>151788.39000000001</v>
      </c>
      <c r="E27" s="46">
        <v>32433.61</v>
      </c>
      <c r="F27" s="44">
        <v>1186.56</v>
      </c>
      <c r="G27" s="44">
        <v>1132.04</v>
      </c>
      <c r="H27" s="44">
        <v>25955.599999999999</v>
      </c>
      <c r="I27" s="44"/>
      <c r="J27" s="45">
        <v>6689.36</v>
      </c>
      <c r="K27" s="44"/>
      <c r="L27" s="46"/>
      <c r="M27" s="44"/>
      <c r="N27" s="44">
        <v>17858.38</v>
      </c>
      <c r="O27" s="45">
        <v>36662.78</v>
      </c>
      <c r="P27" s="44"/>
      <c r="Q27" s="44"/>
      <c r="R27" s="44">
        <v>63.3</v>
      </c>
      <c r="S27" s="44"/>
      <c r="T27" s="44"/>
      <c r="U27" s="44"/>
      <c r="V27" s="44"/>
      <c r="W27" s="44">
        <f t="shared" si="0"/>
        <v>273770.01999999996</v>
      </c>
      <c r="X27" s="44"/>
      <c r="Y27" s="44">
        <f t="shared" si="1"/>
        <v>1082421.76</v>
      </c>
    </row>
    <row r="28" spans="1:25" x14ac:dyDescent="0.3">
      <c r="A28">
        <v>19</v>
      </c>
      <c r="B28" t="s">
        <v>19</v>
      </c>
      <c r="C28" s="45">
        <f>'березень 2025'!Y28</f>
        <v>631906.93999999994</v>
      </c>
      <c r="D28" s="46">
        <v>128191.11</v>
      </c>
      <c r="E28" s="46">
        <v>29347.61</v>
      </c>
      <c r="F28" s="44">
        <v>1186.56</v>
      </c>
      <c r="G28" s="44">
        <v>1132.04</v>
      </c>
      <c r="H28" s="44">
        <v>21902.55</v>
      </c>
      <c r="I28" s="44"/>
      <c r="J28" s="45">
        <v>743.8</v>
      </c>
      <c r="K28" s="44"/>
      <c r="L28" s="46"/>
      <c r="M28" s="44">
        <v>1961.56</v>
      </c>
      <c r="N28" s="44">
        <v>16622.18</v>
      </c>
      <c r="O28" s="44"/>
      <c r="P28" s="44"/>
      <c r="Q28" s="44"/>
      <c r="R28" s="44">
        <v>1778.56</v>
      </c>
      <c r="S28" s="44"/>
      <c r="T28" s="44"/>
      <c r="U28" s="44"/>
      <c r="V28" s="44"/>
      <c r="W28" s="44">
        <f t="shared" si="0"/>
        <v>202865.96999999997</v>
      </c>
      <c r="X28" s="44"/>
      <c r="Y28" s="44">
        <f t="shared" si="1"/>
        <v>834772.90999999992</v>
      </c>
    </row>
    <row r="29" spans="1:25" x14ac:dyDescent="0.3">
      <c r="A29">
        <v>20</v>
      </c>
      <c r="B29" t="s">
        <v>20</v>
      </c>
      <c r="C29" s="45">
        <f>'березень 2025'!Y29</f>
        <v>128471</v>
      </c>
      <c r="D29" s="46">
        <v>28615.87</v>
      </c>
      <c r="E29" s="46">
        <v>6295.49</v>
      </c>
      <c r="F29" s="44"/>
      <c r="G29" s="44"/>
      <c r="H29" s="44">
        <v>8581.6</v>
      </c>
      <c r="I29" s="44"/>
      <c r="J29" s="45"/>
      <c r="K29" s="44"/>
      <c r="L29" s="46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>
        <f t="shared" si="0"/>
        <v>43492.959999999999</v>
      </c>
      <c r="X29" s="44"/>
      <c r="Y29" s="44">
        <f t="shared" si="1"/>
        <v>171963.96</v>
      </c>
    </row>
    <row r="30" spans="1:25" s="21" customFormat="1" ht="14.4" x14ac:dyDescent="0.3">
      <c r="A30" s="2"/>
      <c r="B30" s="3" t="s">
        <v>21</v>
      </c>
      <c r="C30" s="47">
        <f>SUM(C10:C29)</f>
        <v>33972516.219999991</v>
      </c>
      <c r="D30" s="47">
        <f t="shared" ref="D30:V30" si="2">SUM(D10:D29)</f>
        <v>5990972.3700000001</v>
      </c>
      <c r="E30" s="47">
        <f t="shared" si="2"/>
        <v>1341457.25</v>
      </c>
      <c r="F30" s="47">
        <f t="shared" si="2"/>
        <v>31468.440000000006</v>
      </c>
      <c r="G30" s="47">
        <f t="shared" si="2"/>
        <v>26922.09</v>
      </c>
      <c r="H30" s="47">
        <f t="shared" si="2"/>
        <v>1394586.3</v>
      </c>
      <c r="I30" s="47">
        <f t="shared" si="2"/>
        <v>0</v>
      </c>
      <c r="J30" s="47">
        <f t="shared" si="2"/>
        <v>46389.91</v>
      </c>
      <c r="K30" s="47">
        <f t="shared" si="2"/>
        <v>600</v>
      </c>
      <c r="L30" s="47">
        <f t="shared" si="2"/>
        <v>1858652.6300000001</v>
      </c>
      <c r="M30" s="47">
        <f t="shared" si="2"/>
        <v>62196.659999999996</v>
      </c>
      <c r="N30" s="47">
        <f t="shared" si="2"/>
        <v>676107.56000000017</v>
      </c>
      <c r="O30" s="47">
        <f t="shared" si="2"/>
        <v>342161.29000000004</v>
      </c>
      <c r="P30" s="47">
        <f t="shared" si="2"/>
        <v>50543.07</v>
      </c>
      <c r="Q30" s="47">
        <f t="shared" si="2"/>
        <v>0</v>
      </c>
      <c r="R30" s="47">
        <f t="shared" si="2"/>
        <v>3936.96</v>
      </c>
      <c r="S30" s="47">
        <f t="shared" si="2"/>
        <v>0</v>
      </c>
      <c r="T30" s="47">
        <f t="shared" si="2"/>
        <v>0</v>
      </c>
      <c r="U30" s="47">
        <f t="shared" si="2"/>
        <v>0</v>
      </c>
      <c r="V30" s="47">
        <f t="shared" si="2"/>
        <v>0</v>
      </c>
      <c r="W30" s="47">
        <f>SUM(W10:W29)</f>
        <v>11825994.530000003</v>
      </c>
      <c r="X30" s="47"/>
      <c r="Y30" s="47">
        <f t="shared" ref="Y30" si="3">SUM(Y10:Y29)</f>
        <v>45798510.749999993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>
        <f>'березень 2025'!Y32</f>
        <v>4106667</v>
      </c>
      <c r="D32" s="44">
        <v>858009.1</v>
      </c>
      <c r="E32" s="44">
        <v>192914.59</v>
      </c>
      <c r="F32" s="44">
        <v>3114.5</v>
      </c>
      <c r="G32" s="44">
        <v>4746.28</v>
      </c>
      <c r="H32" s="44">
        <v>51767.43</v>
      </c>
      <c r="I32" s="44">
        <v>147355.04999999999</v>
      </c>
      <c r="J32" s="45">
        <v>11826.99</v>
      </c>
      <c r="K32" s="44"/>
      <c r="L32" s="44"/>
      <c r="M32" s="44">
        <v>4689</v>
      </c>
      <c r="N32" s="44">
        <v>56585.94</v>
      </c>
      <c r="O32" s="45">
        <v>84402.53</v>
      </c>
      <c r="P32" s="44">
        <v>658.62</v>
      </c>
      <c r="Q32" s="44"/>
      <c r="R32" s="44">
        <v>261.85000000000002</v>
      </c>
      <c r="S32" s="44"/>
      <c r="T32" s="44"/>
      <c r="U32" s="44"/>
      <c r="V32" s="44"/>
      <c r="W32" s="44">
        <f>SUM(D32:V32)</f>
        <v>1416331.8800000001</v>
      </c>
      <c r="X32" s="44"/>
      <c r="Y32" s="44">
        <f>W32+C32</f>
        <v>5522998.8799999999</v>
      </c>
    </row>
    <row r="33" spans="1:25" x14ac:dyDescent="0.3">
      <c r="A33">
        <v>2</v>
      </c>
      <c r="B33" t="s">
        <v>24</v>
      </c>
      <c r="C33" s="45">
        <f>'березень 2025'!Y33</f>
        <v>3194229.8200000003</v>
      </c>
      <c r="D33" s="44">
        <v>780770.68</v>
      </c>
      <c r="E33" s="44">
        <v>166531.82</v>
      </c>
      <c r="F33" s="44">
        <v>669.9</v>
      </c>
      <c r="G33" s="44">
        <v>978.45</v>
      </c>
      <c r="H33" s="44"/>
      <c r="I33" s="44"/>
      <c r="J33" s="45">
        <v>6281.45</v>
      </c>
      <c r="K33" s="44"/>
      <c r="L33" s="44"/>
      <c r="M33" s="44">
        <v>7862.5</v>
      </c>
      <c r="N33" s="44">
        <v>31614.84</v>
      </c>
      <c r="O33" s="45">
        <v>69822.37</v>
      </c>
      <c r="P33" s="44">
        <v>724.48</v>
      </c>
      <c r="Q33" s="44"/>
      <c r="R33" s="44">
        <v>261.85000000000002</v>
      </c>
      <c r="S33" s="44"/>
      <c r="T33" s="44"/>
      <c r="U33" s="44"/>
      <c r="V33" s="44"/>
      <c r="W33" s="44">
        <f t="shared" ref="W33:W49" si="4">SUM(D33:V33)</f>
        <v>1065518.3399999999</v>
      </c>
      <c r="X33" s="44"/>
      <c r="Y33" s="44">
        <f t="shared" ref="Y33:Y49" si="5">W33+C33</f>
        <v>4259748.16</v>
      </c>
    </row>
    <row r="34" spans="1:25" x14ac:dyDescent="0.3">
      <c r="A34">
        <v>3</v>
      </c>
      <c r="B34" s="10" t="s">
        <v>48</v>
      </c>
      <c r="C34" s="45">
        <f>'березень 2025'!Y34</f>
        <v>2272065.54</v>
      </c>
      <c r="D34" s="44">
        <v>475563.08</v>
      </c>
      <c r="E34" s="44">
        <v>122527.79</v>
      </c>
      <c r="F34" s="44">
        <v>57435.4</v>
      </c>
      <c r="G34" s="44">
        <v>3306.37</v>
      </c>
      <c r="H34" s="44">
        <v>17500.080000000002</v>
      </c>
      <c r="I34" s="44">
        <v>51807.17</v>
      </c>
      <c r="J34" s="45">
        <v>211084.56</v>
      </c>
      <c r="K34" s="44"/>
      <c r="L34" s="44"/>
      <c r="M34" s="44">
        <v>1572.5</v>
      </c>
      <c r="N34" s="44">
        <v>34801.769999999997</v>
      </c>
      <c r="O34" s="45">
        <v>63831.82</v>
      </c>
      <c r="P34" s="44">
        <v>10400</v>
      </c>
      <c r="Q34" s="44"/>
      <c r="R34" s="44">
        <v>261.85000000000002</v>
      </c>
      <c r="S34" s="44"/>
      <c r="T34" s="44"/>
      <c r="U34" s="44"/>
      <c r="V34" s="44"/>
      <c r="W34" s="44">
        <f t="shared" si="4"/>
        <v>1050092.3900000001</v>
      </c>
      <c r="X34" s="44"/>
      <c r="Y34" s="44">
        <f t="shared" si="5"/>
        <v>3322157.93</v>
      </c>
    </row>
    <row r="35" spans="1:25" x14ac:dyDescent="0.3">
      <c r="A35">
        <v>4</v>
      </c>
      <c r="B35" t="s">
        <v>25</v>
      </c>
      <c r="C35" s="45">
        <f>'березень 2025'!Y35</f>
        <v>5220011.92</v>
      </c>
      <c r="D35" s="44">
        <v>1070689.8999999999</v>
      </c>
      <c r="E35" s="44">
        <v>236349.89</v>
      </c>
      <c r="F35" s="44">
        <v>3114.5</v>
      </c>
      <c r="G35" s="44">
        <v>4746.28</v>
      </c>
      <c r="H35" s="44">
        <v>55922.85</v>
      </c>
      <c r="I35" s="44">
        <v>315301.65999999997</v>
      </c>
      <c r="J35" s="45">
        <v>7681.6</v>
      </c>
      <c r="K35" s="44"/>
      <c r="L35" s="44">
        <v>275896.64</v>
      </c>
      <c r="M35" s="44">
        <v>2975</v>
      </c>
      <c r="N35" s="44">
        <v>36900.19</v>
      </c>
      <c r="O35" s="45"/>
      <c r="P35" s="44">
        <v>658.62</v>
      </c>
      <c r="Q35" s="44"/>
      <c r="R35" s="44"/>
      <c r="S35" s="44"/>
      <c r="T35" s="44"/>
      <c r="U35" s="44"/>
      <c r="V35" s="44"/>
      <c r="W35" s="44">
        <f t="shared" si="4"/>
        <v>2010237.1300000004</v>
      </c>
      <c r="X35" s="44"/>
      <c r="Y35" s="44">
        <f t="shared" si="5"/>
        <v>7230249.0500000007</v>
      </c>
    </row>
    <row r="36" spans="1:25" x14ac:dyDescent="0.3">
      <c r="A36">
        <v>5</v>
      </c>
      <c r="B36" t="s">
        <v>26</v>
      </c>
      <c r="C36" s="45">
        <f>'березень 2025'!Y36</f>
        <v>7389325.9900000002</v>
      </c>
      <c r="D36" s="44">
        <v>1430393.07</v>
      </c>
      <c r="E36" s="44">
        <v>318750.65999999997</v>
      </c>
      <c r="F36" s="44">
        <v>3114.5</v>
      </c>
      <c r="G36" s="44">
        <v>6766.13</v>
      </c>
      <c r="H36" s="44">
        <v>54149.02</v>
      </c>
      <c r="I36" s="44">
        <v>356317.19</v>
      </c>
      <c r="J36" s="45">
        <v>8822.02</v>
      </c>
      <c r="K36" s="45">
        <v>600</v>
      </c>
      <c r="L36" s="44">
        <v>582419.80000000005</v>
      </c>
      <c r="M36" s="44">
        <v>13299</v>
      </c>
      <c r="N36" s="44">
        <v>50085.16</v>
      </c>
      <c r="O36" s="45"/>
      <c r="P36" s="44">
        <v>1317.24</v>
      </c>
      <c r="Q36" s="44"/>
      <c r="R36" s="44"/>
      <c r="S36" s="44"/>
      <c r="T36" s="44"/>
      <c r="U36" s="44"/>
      <c r="V36" s="44"/>
      <c r="W36" s="44">
        <f t="shared" si="4"/>
        <v>2826033.79</v>
      </c>
      <c r="X36" s="44"/>
      <c r="Y36" s="44">
        <f t="shared" si="5"/>
        <v>10215359.780000001</v>
      </c>
    </row>
    <row r="37" spans="1:25" x14ac:dyDescent="0.3">
      <c r="A37">
        <v>6</v>
      </c>
      <c r="B37" s="9" t="s">
        <v>45</v>
      </c>
      <c r="C37" s="45">
        <f>'березень 2025'!Y37</f>
        <v>1899793.46</v>
      </c>
      <c r="D37" s="44">
        <v>419266.23</v>
      </c>
      <c r="E37" s="44">
        <v>96307.39</v>
      </c>
      <c r="F37" s="44">
        <v>1339.8</v>
      </c>
      <c r="G37" s="44">
        <v>2726.43</v>
      </c>
      <c r="H37" s="44">
        <v>13851.81</v>
      </c>
      <c r="I37" s="44">
        <v>101401.56</v>
      </c>
      <c r="J37" s="45">
        <v>6625.78</v>
      </c>
      <c r="K37" s="44"/>
      <c r="L37" s="44"/>
      <c r="M37" s="44">
        <v>1020</v>
      </c>
      <c r="N37" s="44">
        <v>39268.71</v>
      </c>
      <c r="O37" s="45">
        <v>39215.980000000003</v>
      </c>
      <c r="P37" s="44"/>
      <c r="Q37" s="44"/>
      <c r="R37" s="44">
        <v>261.85000000000002</v>
      </c>
      <c r="S37" s="44"/>
      <c r="T37" s="44"/>
      <c r="U37" s="44"/>
      <c r="V37" s="44"/>
      <c r="W37" s="44">
        <f t="shared" si="4"/>
        <v>721285.53999999992</v>
      </c>
      <c r="X37" s="44"/>
      <c r="Y37" s="44">
        <f t="shared" si="5"/>
        <v>2621079</v>
      </c>
    </row>
    <row r="38" spans="1:25" x14ac:dyDescent="0.3">
      <c r="A38">
        <v>7</v>
      </c>
      <c r="B38" s="10" t="s">
        <v>49</v>
      </c>
      <c r="C38" s="45">
        <f>'березень 2025'!Y38</f>
        <v>1506317.95</v>
      </c>
      <c r="D38" s="44">
        <v>329360.73</v>
      </c>
      <c r="E38" s="44">
        <v>77860.08</v>
      </c>
      <c r="F38" s="44">
        <v>1339.8</v>
      </c>
      <c r="G38" s="44">
        <v>2322.46</v>
      </c>
      <c r="H38" s="44">
        <v>17500.080000000002</v>
      </c>
      <c r="I38" s="44">
        <v>51807.16</v>
      </c>
      <c r="J38" s="45">
        <v>4451.55</v>
      </c>
      <c r="K38" s="44"/>
      <c r="L38" s="44"/>
      <c r="M38" s="44">
        <v>765</v>
      </c>
      <c r="N38" s="44">
        <v>12778.67</v>
      </c>
      <c r="O38" s="45">
        <v>40602.07</v>
      </c>
      <c r="P38" s="44"/>
      <c r="Q38" s="44"/>
      <c r="R38" s="44">
        <v>261.85000000000002</v>
      </c>
      <c r="S38" s="44"/>
      <c r="T38" s="44"/>
      <c r="U38" s="44"/>
      <c r="V38" s="44"/>
      <c r="W38" s="44">
        <f t="shared" si="4"/>
        <v>539049.44999999995</v>
      </c>
      <c r="X38" s="44"/>
      <c r="Y38" s="44">
        <f t="shared" si="5"/>
        <v>2045367.4</v>
      </c>
    </row>
    <row r="39" spans="1:25" x14ac:dyDescent="0.3">
      <c r="A39">
        <v>8</v>
      </c>
      <c r="B39" t="s">
        <v>27</v>
      </c>
      <c r="C39" s="45">
        <f>'березень 2025'!Y39</f>
        <v>1703639.38</v>
      </c>
      <c r="D39" s="44">
        <v>404212.4</v>
      </c>
      <c r="E39" s="44">
        <v>91016.62</v>
      </c>
      <c r="F39" s="44">
        <v>669.9</v>
      </c>
      <c r="G39" s="44">
        <v>206.51</v>
      </c>
      <c r="H39" s="44"/>
      <c r="I39" s="44"/>
      <c r="J39" s="45">
        <v>4445.09</v>
      </c>
      <c r="K39" s="44"/>
      <c r="L39" s="44"/>
      <c r="M39" s="44">
        <v>85</v>
      </c>
      <c r="N39" s="44">
        <v>27966.3</v>
      </c>
      <c r="O39" s="45">
        <v>10877.09</v>
      </c>
      <c r="P39" s="44"/>
      <c r="Q39" s="44"/>
      <c r="R39" s="44">
        <v>261.86</v>
      </c>
      <c r="S39" s="44"/>
      <c r="T39" s="44"/>
      <c r="U39" s="44"/>
      <c r="V39" s="44"/>
      <c r="W39" s="44">
        <f t="shared" si="4"/>
        <v>539740.77</v>
      </c>
      <c r="X39" s="44"/>
      <c r="Y39" s="44">
        <f t="shared" si="5"/>
        <v>2243380.15</v>
      </c>
    </row>
    <row r="40" spans="1:25" x14ac:dyDescent="0.3">
      <c r="A40">
        <v>9</v>
      </c>
      <c r="B40" t="s">
        <v>28</v>
      </c>
      <c r="C40" s="45">
        <f>'березень 2025'!Y40</f>
        <v>3483329.54</v>
      </c>
      <c r="D40" s="44">
        <v>749838.64</v>
      </c>
      <c r="E40" s="44">
        <v>170768.65</v>
      </c>
      <c r="F40" s="44">
        <v>3114.5</v>
      </c>
      <c r="G40" s="44">
        <v>4746.28</v>
      </c>
      <c r="H40" s="44">
        <v>20550.93</v>
      </c>
      <c r="I40" s="44">
        <v>108653.48</v>
      </c>
      <c r="J40" s="45">
        <v>11176.44</v>
      </c>
      <c r="K40" s="44"/>
      <c r="L40" s="44"/>
      <c r="M40" s="44">
        <v>2387</v>
      </c>
      <c r="N40" s="70">
        <v>30790.959999999999</v>
      </c>
      <c r="O40" s="45">
        <v>91850.58</v>
      </c>
      <c r="P40" s="44">
        <v>1027.45</v>
      </c>
      <c r="Q40" s="44"/>
      <c r="R40" s="44">
        <v>261.86</v>
      </c>
      <c r="S40" s="44"/>
      <c r="T40" s="44"/>
      <c r="U40" s="44"/>
      <c r="V40" s="44"/>
      <c r="W40" s="44">
        <f t="shared" si="4"/>
        <v>1195166.7700000003</v>
      </c>
      <c r="X40" s="44"/>
      <c r="Y40" s="44">
        <f t="shared" si="5"/>
        <v>4678496.3100000005</v>
      </c>
    </row>
    <row r="41" spans="1:25" x14ac:dyDescent="0.3">
      <c r="A41">
        <v>10</v>
      </c>
      <c r="B41" s="11" t="s">
        <v>46</v>
      </c>
      <c r="C41" s="45">
        <f>'березень 2025'!Y41</f>
        <v>3057674.22</v>
      </c>
      <c r="D41" s="44">
        <v>699086.66</v>
      </c>
      <c r="E41" s="44">
        <v>157378.96</v>
      </c>
      <c r="F41" s="44">
        <v>2009.7</v>
      </c>
      <c r="G41" s="44">
        <v>4746.28</v>
      </c>
      <c r="H41" s="44">
        <v>45085.45</v>
      </c>
      <c r="I41" s="44">
        <v>236095.57</v>
      </c>
      <c r="J41" s="45">
        <v>10689.31</v>
      </c>
      <c r="K41" s="44"/>
      <c r="L41" s="44"/>
      <c r="M41" s="44">
        <v>2762.5</v>
      </c>
      <c r="N41" s="44">
        <v>18180.560000000001</v>
      </c>
      <c r="O41" s="45">
        <v>65568.03</v>
      </c>
      <c r="P41" s="44">
        <v>987.93</v>
      </c>
      <c r="Q41" s="44"/>
      <c r="R41" s="44">
        <v>261.86</v>
      </c>
      <c r="S41" s="44"/>
      <c r="T41" s="44"/>
      <c r="U41" s="44"/>
      <c r="V41" s="44"/>
      <c r="W41" s="44">
        <f t="shared" si="4"/>
        <v>1242852.81</v>
      </c>
      <c r="X41" s="44"/>
      <c r="Y41" s="44">
        <f t="shared" si="5"/>
        <v>4300527.03</v>
      </c>
    </row>
    <row r="42" spans="1:25" x14ac:dyDescent="0.3">
      <c r="A42">
        <v>11</v>
      </c>
      <c r="B42" s="11" t="s">
        <v>47</v>
      </c>
      <c r="C42" s="45">
        <f>'березень 2025'!Y42</f>
        <v>3197803.5000000005</v>
      </c>
      <c r="D42" s="44">
        <v>564029.35</v>
      </c>
      <c r="E42" s="44">
        <v>127822.59</v>
      </c>
      <c r="F42" s="44">
        <v>3114.5</v>
      </c>
      <c r="G42" s="44">
        <v>4746.28</v>
      </c>
      <c r="H42" s="44">
        <v>45085.45</v>
      </c>
      <c r="I42" s="44">
        <v>236095.57</v>
      </c>
      <c r="J42" s="45">
        <v>8204.25</v>
      </c>
      <c r="K42" s="44"/>
      <c r="L42" s="44">
        <v>495058.51</v>
      </c>
      <c r="M42" s="44">
        <v>3660.06</v>
      </c>
      <c r="N42" s="44">
        <v>20677.95</v>
      </c>
      <c r="O42" s="45"/>
      <c r="P42" s="44">
        <v>1931.95</v>
      </c>
      <c r="Q42" s="44"/>
      <c r="R42" s="44"/>
      <c r="S42" s="44"/>
      <c r="T42" s="44"/>
      <c r="U42" s="44"/>
      <c r="V42" s="44"/>
      <c r="W42" s="44">
        <f t="shared" si="4"/>
        <v>1510426.46</v>
      </c>
      <c r="X42" s="44"/>
      <c r="Y42" s="44">
        <f t="shared" si="5"/>
        <v>4708229.9600000009</v>
      </c>
    </row>
    <row r="43" spans="1:25" x14ac:dyDescent="0.3">
      <c r="A43">
        <v>12</v>
      </c>
      <c r="B43" t="s">
        <v>29</v>
      </c>
      <c r="C43" s="45">
        <f>'березень 2025'!Y43</f>
        <v>4564722.09</v>
      </c>
      <c r="D43" s="44">
        <v>942078.02</v>
      </c>
      <c r="E43" s="44">
        <v>223859.08</v>
      </c>
      <c r="F43" s="44">
        <v>2009.7</v>
      </c>
      <c r="G43" s="44">
        <v>6766.13</v>
      </c>
      <c r="H43" s="44"/>
      <c r="I43" s="44"/>
      <c r="J43" s="45">
        <v>5749.8</v>
      </c>
      <c r="K43" s="44">
        <v>5500</v>
      </c>
      <c r="L43" s="44"/>
      <c r="M43" s="44">
        <v>7320.14</v>
      </c>
      <c r="N43" s="44">
        <v>41354.800000000003</v>
      </c>
      <c r="O43" s="45"/>
      <c r="P43" s="44">
        <v>7339.22</v>
      </c>
      <c r="Q43" s="44"/>
      <c r="R43" s="44"/>
      <c r="S43" s="44"/>
      <c r="T43" s="44"/>
      <c r="U43" s="44"/>
      <c r="V43" s="44"/>
      <c r="W43" s="44">
        <f t="shared" si="4"/>
        <v>1241976.8899999999</v>
      </c>
      <c r="X43" s="44"/>
      <c r="Y43" s="44">
        <f t="shared" si="5"/>
        <v>5806698.9799999995</v>
      </c>
    </row>
    <row r="44" spans="1:25" x14ac:dyDescent="0.3">
      <c r="A44">
        <v>13</v>
      </c>
      <c r="B44" t="s">
        <v>30</v>
      </c>
      <c r="C44" s="45">
        <f>'березень 2025'!Y44</f>
        <v>7888092.1899999995</v>
      </c>
      <c r="D44" s="44">
        <v>1427462.39</v>
      </c>
      <c r="E44" s="44">
        <v>321286.78000000003</v>
      </c>
      <c r="F44" s="44">
        <v>201714.5</v>
      </c>
      <c r="G44" s="44">
        <v>6766.13</v>
      </c>
      <c r="H44" s="44">
        <v>94759.43</v>
      </c>
      <c r="I44" s="44">
        <v>396861.5</v>
      </c>
      <c r="J44" s="45">
        <v>122340.97</v>
      </c>
      <c r="K44" s="44"/>
      <c r="L44" s="44">
        <v>420086.6</v>
      </c>
      <c r="M44" s="44">
        <v>17391</v>
      </c>
      <c r="N44" s="44">
        <v>46989.46</v>
      </c>
      <c r="O44" s="45"/>
      <c r="P44" s="44">
        <v>1975.86</v>
      </c>
      <c r="Q44" s="44"/>
      <c r="R44" s="44"/>
      <c r="S44" s="44"/>
      <c r="T44" s="44"/>
      <c r="U44" s="44"/>
      <c r="V44" s="44"/>
      <c r="W44" s="44">
        <f t="shared" si="4"/>
        <v>3057634.6199999996</v>
      </c>
      <c r="X44" s="44"/>
      <c r="Y44" s="44">
        <f t="shared" si="5"/>
        <v>10945726.809999999</v>
      </c>
    </row>
    <row r="45" spans="1:25" x14ac:dyDescent="0.3">
      <c r="A45">
        <v>14</v>
      </c>
      <c r="B45" s="9" t="s">
        <v>44</v>
      </c>
      <c r="C45" s="45">
        <f>'березень 2025'!Y45</f>
        <v>7046086.5600000005</v>
      </c>
      <c r="D45" s="44">
        <v>1541331.79</v>
      </c>
      <c r="E45" s="44">
        <v>341692.7</v>
      </c>
      <c r="F45" s="44">
        <v>3114.5</v>
      </c>
      <c r="G45" s="44">
        <v>6766.13</v>
      </c>
      <c r="H45" s="44">
        <v>41555.46</v>
      </c>
      <c r="I45" s="44">
        <v>304204.68</v>
      </c>
      <c r="J45" s="45">
        <v>7347.28</v>
      </c>
      <c r="K45" s="45">
        <v>900</v>
      </c>
      <c r="L45" s="44">
        <v>202602.93</v>
      </c>
      <c r="M45" s="44">
        <v>6479</v>
      </c>
      <c r="N45" s="44">
        <v>58383.11</v>
      </c>
      <c r="O45" s="45"/>
      <c r="P45" s="44">
        <v>1317.24</v>
      </c>
      <c r="Q45" s="44"/>
      <c r="R45" s="44"/>
      <c r="S45" s="44"/>
      <c r="T45" s="44"/>
      <c r="U45" s="44"/>
      <c r="V45" s="44"/>
      <c r="W45" s="44">
        <f t="shared" si="4"/>
        <v>2515694.8199999998</v>
      </c>
      <c r="X45" s="44"/>
      <c r="Y45" s="44">
        <f t="shared" si="5"/>
        <v>9561781.3800000008</v>
      </c>
    </row>
    <row r="46" spans="1:25" x14ac:dyDescent="0.3">
      <c r="A46">
        <v>15</v>
      </c>
      <c r="B46" t="s">
        <v>31</v>
      </c>
      <c r="C46" s="45">
        <f>'березень 2025'!Y46</f>
        <v>951355.42</v>
      </c>
      <c r="D46" s="44">
        <v>239931.26</v>
      </c>
      <c r="E46" s="44">
        <v>46719.91</v>
      </c>
      <c r="F46" s="44">
        <v>267.95999999999998</v>
      </c>
      <c r="G46" s="44"/>
      <c r="H46" s="44">
        <v>4871.91</v>
      </c>
      <c r="I46" s="44">
        <v>3509.6</v>
      </c>
      <c r="J46" s="45">
        <v>1624.89</v>
      </c>
      <c r="K46" s="44"/>
      <c r="L46" s="44"/>
      <c r="M46" s="44"/>
      <c r="N46" s="44">
        <v>23790.22</v>
      </c>
      <c r="O46" s="45"/>
      <c r="P46" s="44"/>
      <c r="Q46" s="44"/>
      <c r="R46" s="44">
        <v>4560.12</v>
      </c>
      <c r="S46" s="44"/>
      <c r="T46" s="44"/>
      <c r="U46" s="44"/>
      <c r="V46" s="44"/>
      <c r="W46" s="44">
        <f t="shared" si="4"/>
        <v>325275.87</v>
      </c>
      <c r="X46" s="44"/>
      <c r="Y46" s="44">
        <f t="shared" si="5"/>
        <v>1276631.29</v>
      </c>
    </row>
    <row r="47" spans="1:25" x14ac:dyDescent="0.3">
      <c r="A47">
        <v>16</v>
      </c>
      <c r="B47" t="s">
        <v>32</v>
      </c>
      <c r="C47" s="45">
        <f>'березень 2025'!Y47</f>
        <v>3309341.9899999998</v>
      </c>
      <c r="D47" s="44">
        <v>751597.66</v>
      </c>
      <c r="E47" s="44">
        <v>162916.63</v>
      </c>
      <c r="F47" s="44">
        <v>77364.5</v>
      </c>
      <c r="G47" s="44">
        <v>3876.37</v>
      </c>
      <c r="H47" s="44">
        <v>41288.03</v>
      </c>
      <c r="I47" s="44">
        <v>121647.22</v>
      </c>
      <c r="J47" s="45">
        <v>14497.97</v>
      </c>
      <c r="K47" s="45">
        <v>300</v>
      </c>
      <c r="L47" s="44"/>
      <c r="M47" s="44"/>
      <c r="N47" s="44">
        <v>28703.86</v>
      </c>
      <c r="O47" s="45">
        <v>81613.98</v>
      </c>
      <c r="P47" s="44">
        <v>658.62</v>
      </c>
      <c r="Q47" s="44"/>
      <c r="R47" s="44">
        <v>261.86</v>
      </c>
      <c r="S47" s="44"/>
      <c r="T47" s="44"/>
      <c r="U47" s="44"/>
      <c r="V47" s="44"/>
      <c r="W47" s="44">
        <f t="shared" si="4"/>
        <v>1284726.7000000004</v>
      </c>
      <c r="X47" s="44"/>
      <c r="Y47" s="44">
        <f t="shared" si="5"/>
        <v>4594068.6900000004</v>
      </c>
    </row>
    <row r="48" spans="1:25" x14ac:dyDescent="0.3">
      <c r="A48">
        <v>17</v>
      </c>
      <c r="B48" t="s">
        <v>33</v>
      </c>
      <c r="C48" s="45">
        <f>'березень 2025'!Y48</f>
        <v>1891034.48</v>
      </c>
      <c r="D48" s="44">
        <v>399889.03</v>
      </c>
      <c r="E48" s="44">
        <v>86776.39</v>
      </c>
      <c r="F48" s="44">
        <v>37094.6</v>
      </c>
      <c r="G48" s="44">
        <v>1742.52</v>
      </c>
      <c r="H48" s="44">
        <v>15012.5</v>
      </c>
      <c r="I48" s="44">
        <v>42573.26</v>
      </c>
      <c r="J48" s="45">
        <v>27776.95</v>
      </c>
      <c r="K48" s="45">
        <v>300</v>
      </c>
      <c r="L48" s="44"/>
      <c r="M48" s="44">
        <v>986.25</v>
      </c>
      <c r="N48" s="44">
        <v>27727.37</v>
      </c>
      <c r="O48" s="45">
        <v>43140.2</v>
      </c>
      <c r="P48" s="44"/>
      <c r="Q48" s="44"/>
      <c r="R48" s="44">
        <v>261.86</v>
      </c>
      <c r="S48" s="44"/>
      <c r="T48" s="44"/>
      <c r="U48" s="44"/>
      <c r="V48" s="44"/>
      <c r="W48" s="44">
        <f t="shared" si="4"/>
        <v>683280.92999999993</v>
      </c>
      <c r="X48" s="44"/>
      <c r="Y48" s="44">
        <f t="shared" si="5"/>
        <v>2574315.41</v>
      </c>
    </row>
    <row r="49" spans="1:25" x14ac:dyDescent="0.3">
      <c r="A49">
        <v>18</v>
      </c>
      <c r="B49" t="s">
        <v>34</v>
      </c>
      <c r="C49" s="45">
        <f>'березень 2025'!Y49</f>
        <v>1433209.62</v>
      </c>
      <c r="D49" s="44">
        <v>317166.09000000003</v>
      </c>
      <c r="E49" s="44">
        <v>74203.58</v>
      </c>
      <c r="F49" s="44">
        <v>669.9</v>
      </c>
      <c r="G49" s="44">
        <v>1008.99</v>
      </c>
      <c r="H49" s="44"/>
      <c r="I49" s="44"/>
      <c r="J49" s="45">
        <v>10364.27</v>
      </c>
      <c r="K49" s="44"/>
      <c r="L49" s="44"/>
      <c r="M49" s="44">
        <v>197.25</v>
      </c>
      <c r="N49" s="44">
        <v>11116.54</v>
      </c>
      <c r="O49" s="44"/>
      <c r="P49" s="44"/>
      <c r="Q49" s="44"/>
      <c r="R49" s="44">
        <v>261.86</v>
      </c>
      <c r="S49" s="44"/>
      <c r="T49" s="44"/>
      <c r="U49" s="44"/>
      <c r="V49" s="44"/>
      <c r="W49" s="44">
        <f t="shared" si="4"/>
        <v>414988.48000000004</v>
      </c>
      <c r="X49" s="44"/>
      <c r="Y49" s="44">
        <f t="shared" si="5"/>
        <v>1848198.1</v>
      </c>
    </row>
    <row r="50" spans="1:25" ht="14.4" x14ac:dyDescent="0.3">
      <c r="A50" s="2"/>
      <c r="B50" s="3" t="s">
        <v>35</v>
      </c>
      <c r="C50" s="47">
        <f>SUM(C32:C49)</f>
        <v>64114700.669999994</v>
      </c>
      <c r="D50" s="47">
        <f t="shared" ref="D50:V50" si="6">SUM(D32:D49)</f>
        <v>13400676.080000002</v>
      </c>
      <c r="E50" s="47">
        <f t="shared" si="6"/>
        <v>3015684.1100000003</v>
      </c>
      <c r="F50" s="47">
        <f t="shared" si="6"/>
        <v>401272.66000000003</v>
      </c>
      <c r="G50" s="47">
        <f t="shared" si="6"/>
        <v>66964.01999999999</v>
      </c>
      <c r="H50" s="47">
        <f t="shared" si="6"/>
        <v>518900.43000000005</v>
      </c>
      <c r="I50" s="47">
        <f t="shared" si="6"/>
        <v>2473630.6700000004</v>
      </c>
      <c r="J50" s="47">
        <f t="shared" si="6"/>
        <v>480991.17</v>
      </c>
      <c r="K50" s="47">
        <f t="shared" si="6"/>
        <v>7600</v>
      </c>
      <c r="L50" s="47">
        <f t="shared" si="6"/>
        <v>1976064.4800000002</v>
      </c>
      <c r="M50" s="47">
        <f t="shared" si="6"/>
        <v>73451.199999999997</v>
      </c>
      <c r="N50" s="47">
        <f t="shared" si="6"/>
        <v>597716.41</v>
      </c>
      <c r="O50" s="47">
        <f t="shared" si="6"/>
        <v>590924.65</v>
      </c>
      <c r="P50" s="47">
        <f t="shared" si="6"/>
        <v>28997.230000000003</v>
      </c>
      <c r="Q50" s="47">
        <f t="shared" si="6"/>
        <v>0</v>
      </c>
      <c r="R50" s="47">
        <f t="shared" si="6"/>
        <v>7440.53</v>
      </c>
      <c r="S50" s="47">
        <f t="shared" si="6"/>
        <v>0</v>
      </c>
      <c r="T50" s="47">
        <f t="shared" si="6"/>
        <v>0</v>
      </c>
      <c r="U50" s="47">
        <f t="shared" si="6"/>
        <v>0</v>
      </c>
      <c r="V50" s="47">
        <f t="shared" si="6"/>
        <v>0</v>
      </c>
      <c r="W50" s="48">
        <f>SUM(W32:W49)</f>
        <v>23640313.640000001</v>
      </c>
      <c r="X50" s="48"/>
      <c r="Y50" s="48">
        <f t="shared" ref="Y50" si="7">SUM(Y32:Y49)</f>
        <v>87755014.309999987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>
        <f>'березень 2025'!Y52</f>
        <v>1310496.83</v>
      </c>
      <c r="D52" s="44">
        <v>194531.77</v>
      </c>
      <c r="E52" s="44">
        <v>46743.53</v>
      </c>
      <c r="F52" s="44">
        <v>847.53</v>
      </c>
      <c r="G52" s="44"/>
      <c r="H52" s="44"/>
      <c r="I52" s="44"/>
      <c r="J52" s="45">
        <v>528.30999999999995</v>
      </c>
      <c r="K52" s="44"/>
      <c r="L52" s="44">
        <v>129197.19</v>
      </c>
      <c r="M52" s="44">
        <v>42.5</v>
      </c>
      <c r="N52" s="44">
        <v>727.18</v>
      </c>
      <c r="O52" s="44"/>
      <c r="P52" s="44"/>
      <c r="Q52" s="44"/>
      <c r="R52" s="44"/>
      <c r="S52" s="44"/>
      <c r="T52" s="44"/>
      <c r="U52" s="44"/>
      <c r="V52" s="44"/>
      <c r="W52" s="44">
        <f>SUM(D52:V52)</f>
        <v>372618.00999999995</v>
      </c>
      <c r="X52" s="44"/>
      <c r="Y52" s="44">
        <f>C52+W52</f>
        <v>1683114.84</v>
      </c>
    </row>
    <row r="53" spans="1:25" x14ac:dyDescent="0.3">
      <c r="A53">
        <v>2</v>
      </c>
      <c r="B53" t="s">
        <v>38</v>
      </c>
      <c r="C53" s="45">
        <f>'березень 2025'!Y53</f>
        <v>889424.16999999993</v>
      </c>
      <c r="D53" s="44">
        <v>147285.91</v>
      </c>
      <c r="E53" s="44">
        <v>32649.62</v>
      </c>
      <c r="F53" s="44">
        <v>847.53</v>
      </c>
      <c r="G53" s="44"/>
      <c r="H53" s="44"/>
      <c r="I53" s="44"/>
      <c r="J53" s="45">
        <v>100685.9</v>
      </c>
      <c r="K53" s="44"/>
      <c r="L53" s="44">
        <v>104585.01</v>
      </c>
      <c r="M53" s="44">
        <v>722.5</v>
      </c>
      <c r="N53" s="44">
        <v>4518.8900000000003</v>
      </c>
      <c r="O53" s="44"/>
      <c r="P53" s="44">
        <v>57.08</v>
      </c>
      <c r="Q53" s="44"/>
      <c r="R53" s="44"/>
      <c r="S53" s="44"/>
      <c r="T53" s="44"/>
      <c r="U53" s="44"/>
      <c r="V53" s="44"/>
      <c r="W53" s="44">
        <f t="shared" ref="W53:W54" si="8">SUM(D53:V53)</f>
        <v>391352.44</v>
      </c>
      <c r="X53" s="44"/>
      <c r="Y53" s="44">
        <f t="shared" ref="Y53:Y54" si="9">C53+W53</f>
        <v>1280776.6099999999</v>
      </c>
    </row>
    <row r="54" spans="1:25" ht="14.4" x14ac:dyDescent="0.3">
      <c r="A54">
        <v>3</v>
      </c>
      <c r="B54" t="s">
        <v>39</v>
      </c>
      <c r="C54" s="45">
        <f>'березень 2025'!Y54</f>
        <v>606049.26</v>
      </c>
      <c r="D54" s="49">
        <v>159805.24</v>
      </c>
      <c r="E54" s="49">
        <v>34236.699999999997</v>
      </c>
      <c r="F54" s="44">
        <v>733.53</v>
      </c>
      <c r="G54" s="44"/>
      <c r="H54" s="44"/>
      <c r="I54" s="44"/>
      <c r="J54" s="67">
        <v>566.29999999999995</v>
      </c>
      <c r="K54" s="44"/>
      <c r="L54" s="44"/>
      <c r="M54" s="44"/>
      <c r="N54" s="44">
        <v>2804.83</v>
      </c>
      <c r="O54" s="44"/>
      <c r="P54" s="44"/>
      <c r="Q54" s="44"/>
      <c r="R54" s="44">
        <v>2384.41</v>
      </c>
      <c r="S54" s="44"/>
      <c r="T54" s="44"/>
      <c r="U54" s="44"/>
      <c r="V54" s="44"/>
      <c r="W54" s="44">
        <f t="shared" si="8"/>
        <v>200531.00999999998</v>
      </c>
      <c r="X54" s="44"/>
      <c r="Y54" s="44">
        <f t="shared" si="9"/>
        <v>806580.27</v>
      </c>
    </row>
    <row r="55" spans="1:25" ht="14.4" x14ac:dyDescent="0.3">
      <c r="A55" s="2"/>
      <c r="B55" s="3" t="s">
        <v>40</v>
      </c>
      <c r="C55" s="47">
        <f>SUM(C52:C54)</f>
        <v>2805970.26</v>
      </c>
      <c r="D55" s="47">
        <f t="shared" ref="D55:V55" si="10">SUM(D52:D54)</f>
        <v>501622.92</v>
      </c>
      <c r="E55" s="47">
        <f t="shared" si="10"/>
        <v>113629.84999999999</v>
      </c>
      <c r="F55" s="47">
        <f t="shared" si="10"/>
        <v>2428.59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101780.51</v>
      </c>
      <c r="K55" s="47">
        <f t="shared" si="10"/>
        <v>0</v>
      </c>
      <c r="L55" s="47">
        <f t="shared" si="10"/>
        <v>233782.2</v>
      </c>
      <c r="M55" s="47">
        <f t="shared" si="10"/>
        <v>765</v>
      </c>
      <c r="N55" s="47">
        <f t="shared" si="10"/>
        <v>8050.9000000000005</v>
      </c>
      <c r="O55" s="47">
        <f t="shared" si="10"/>
        <v>0</v>
      </c>
      <c r="P55" s="47">
        <f t="shared" si="10"/>
        <v>57.08</v>
      </c>
      <c r="Q55" s="47">
        <f t="shared" si="10"/>
        <v>0</v>
      </c>
      <c r="R55" s="47">
        <f t="shared" si="10"/>
        <v>2384.41</v>
      </c>
      <c r="S55" s="47">
        <f t="shared" si="10"/>
        <v>0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964501.46</v>
      </c>
      <c r="X55" s="48"/>
      <c r="Y55" s="48">
        <f t="shared" ref="Y55" si="11">SUM(Y52:Y54)</f>
        <v>3770471.72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>
        <f>'березень 2025'!Y57</f>
        <v>370444.88</v>
      </c>
      <c r="D57" s="51">
        <v>99327.37</v>
      </c>
      <c r="E57" s="51">
        <v>23644.12</v>
      </c>
      <c r="F57" s="66">
        <v>1743.77</v>
      </c>
      <c r="G57" s="48"/>
      <c r="H57" s="48"/>
      <c r="I57" s="48"/>
      <c r="J57" s="48">
        <v>279</v>
      </c>
      <c r="K57" s="48"/>
      <c r="L57" s="51">
        <v>16559.86</v>
      </c>
      <c r="M57" s="51">
        <v>272.8</v>
      </c>
      <c r="N57" s="51">
        <v>1662.12</v>
      </c>
      <c r="O57" s="48"/>
      <c r="P57" s="48"/>
      <c r="Q57" s="48"/>
      <c r="R57" s="48"/>
      <c r="S57" s="48"/>
      <c r="T57" s="48"/>
      <c r="U57" s="48"/>
      <c r="V57" s="48"/>
      <c r="W57" s="48">
        <f>SUM(D57:V57)</f>
        <v>143489.03999999998</v>
      </c>
      <c r="X57" s="48"/>
      <c r="Y57" s="48">
        <f>C57+W57</f>
        <v>513933.92</v>
      </c>
    </row>
    <row r="58" spans="1:25" x14ac:dyDescent="0.3">
      <c r="B58" s="5"/>
      <c r="C58" s="5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>
        <f>'березень 2025'!Y59</f>
        <v>2278812.0700000003</v>
      </c>
      <c r="D59" s="48">
        <v>305321.52</v>
      </c>
      <c r="E59" s="48">
        <v>63606.75</v>
      </c>
      <c r="F59" s="66">
        <v>66825</v>
      </c>
      <c r="G59" s="48">
        <f>114+1282.93</f>
        <v>1396.93</v>
      </c>
      <c r="H59" s="48"/>
      <c r="I59" s="48"/>
      <c r="J59" s="48">
        <v>500.8</v>
      </c>
      <c r="K59" s="48">
        <v>6600</v>
      </c>
      <c r="L59" s="48">
        <v>214998.93</v>
      </c>
      <c r="M59" s="51">
        <v>-134.41</v>
      </c>
      <c r="N59" s="51">
        <v>14782.48</v>
      </c>
      <c r="O59" s="48"/>
      <c r="P59" s="48"/>
      <c r="Q59" s="48"/>
      <c r="R59" s="48"/>
      <c r="S59" s="48"/>
      <c r="T59" s="48"/>
      <c r="U59" s="48"/>
      <c r="V59" s="48"/>
      <c r="W59" s="48">
        <f t="shared" ref="W59:W61" si="12">SUM(D59:V59)</f>
        <v>673897.99999999988</v>
      </c>
      <c r="X59" s="48"/>
      <c r="Y59" s="48">
        <f t="shared" ref="Y59:Y61" si="13">C59+W59</f>
        <v>2952710.0700000003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>
        <f>'березень 2025'!Y61</f>
        <v>493006.75</v>
      </c>
      <c r="D61" s="51">
        <v>129104.13</v>
      </c>
      <c r="E61" s="51">
        <v>28402.91</v>
      </c>
      <c r="F61" s="48"/>
      <c r="G61" s="48"/>
      <c r="H61" s="48"/>
      <c r="I61" s="48"/>
      <c r="J61" s="48"/>
      <c r="K61" s="48">
        <v>300</v>
      </c>
      <c r="L61" s="51">
        <v>11649.56</v>
      </c>
      <c r="M61" s="48"/>
      <c r="N61" s="51"/>
      <c r="O61" s="48"/>
      <c r="P61" s="48"/>
      <c r="Q61" s="48"/>
      <c r="R61" s="48"/>
      <c r="S61" s="48"/>
      <c r="T61" s="48"/>
      <c r="U61" s="48"/>
      <c r="V61" s="48"/>
      <c r="W61" s="48">
        <f t="shared" si="12"/>
        <v>169456.6</v>
      </c>
      <c r="X61" s="48"/>
      <c r="Y61" s="48">
        <f t="shared" si="13"/>
        <v>662463.35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55</v>
      </c>
      <c r="C63" s="53" t="s">
        <v>57</v>
      </c>
      <c r="D63" s="54">
        <f>D30+D50+D55+D57+D59+D61</f>
        <v>20427024.390000004</v>
      </c>
      <c r="E63" s="54">
        <f t="shared" ref="E63:W63" si="14">E30+E50+E55+E57+E59+E61</f>
        <v>4586424.99</v>
      </c>
      <c r="F63" s="54">
        <f t="shared" si="14"/>
        <v>503738.46000000008</v>
      </c>
      <c r="G63" s="54">
        <f t="shared" si="14"/>
        <v>95283.039999999979</v>
      </c>
      <c r="H63" s="54">
        <f t="shared" si="14"/>
        <v>1913486.73</v>
      </c>
      <c r="I63" s="54">
        <f t="shared" si="14"/>
        <v>2473630.6700000004</v>
      </c>
      <c r="J63" s="54">
        <f t="shared" si="14"/>
        <v>629941.39</v>
      </c>
      <c r="K63" s="54">
        <f t="shared" si="14"/>
        <v>15100</v>
      </c>
      <c r="L63" s="54">
        <f t="shared" si="14"/>
        <v>4311707.66</v>
      </c>
      <c r="M63" s="54">
        <f t="shared" si="14"/>
        <v>136551.24999999997</v>
      </c>
      <c r="N63" s="54">
        <f t="shared" si="14"/>
        <v>1298319.4700000002</v>
      </c>
      <c r="O63" s="54">
        <f t="shared" si="14"/>
        <v>933085.94000000006</v>
      </c>
      <c r="P63" s="54">
        <f t="shared" si="14"/>
        <v>79597.38</v>
      </c>
      <c r="Q63" s="54">
        <f t="shared" si="14"/>
        <v>0</v>
      </c>
      <c r="R63" s="54">
        <f t="shared" si="14"/>
        <v>13761.9</v>
      </c>
      <c r="S63" s="54">
        <f t="shared" si="14"/>
        <v>0</v>
      </c>
      <c r="T63" s="54">
        <f t="shared" si="14"/>
        <v>0</v>
      </c>
      <c r="U63" s="54">
        <f t="shared" si="14"/>
        <v>0</v>
      </c>
      <c r="V63" s="54">
        <f t="shared" si="14"/>
        <v>0</v>
      </c>
      <c r="W63" s="54">
        <f t="shared" si="14"/>
        <v>37417653.270000003</v>
      </c>
      <c r="X63" s="54"/>
      <c r="Y63" s="55" t="s">
        <v>57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56</v>
      </c>
      <c r="C65" s="56">
        <f>C30+C50+C55+C57+C59+C61</f>
        <v>104035450.84999999</v>
      </c>
      <c r="D65" s="57">
        <f>D8+D63</f>
        <v>20427024.390000004</v>
      </c>
      <c r="E65" s="57">
        <f t="shared" ref="E65:V65" si="15">E8+E63</f>
        <v>4586424.99</v>
      </c>
      <c r="F65" s="57">
        <f t="shared" si="15"/>
        <v>503738.46000000008</v>
      </c>
      <c r="G65" s="57">
        <f t="shared" si="15"/>
        <v>95283.039999999979</v>
      </c>
      <c r="H65" s="57">
        <f t="shared" si="15"/>
        <v>1913486.73</v>
      </c>
      <c r="I65" s="57">
        <f t="shared" si="15"/>
        <v>2473630.6700000004</v>
      </c>
      <c r="J65" s="57">
        <f t="shared" si="15"/>
        <v>629941.39</v>
      </c>
      <c r="K65" s="57">
        <f t="shared" si="15"/>
        <v>15100</v>
      </c>
      <c r="L65" s="57">
        <f t="shared" si="15"/>
        <v>4311707.66</v>
      </c>
      <c r="M65" s="57">
        <f t="shared" si="15"/>
        <v>136551.24999999997</v>
      </c>
      <c r="N65" s="57">
        <f t="shared" si="15"/>
        <v>1298319.4700000002</v>
      </c>
      <c r="O65" s="57">
        <f t="shared" si="15"/>
        <v>933085.94000000006</v>
      </c>
      <c r="P65" s="57">
        <f t="shared" si="15"/>
        <v>79597.38</v>
      </c>
      <c r="Q65" s="57">
        <f t="shared" si="15"/>
        <v>0</v>
      </c>
      <c r="R65" s="57">
        <f t="shared" si="15"/>
        <v>13761.9</v>
      </c>
      <c r="S65" s="57">
        <f t="shared" si="15"/>
        <v>0</v>
      </c>
      <c r="T65" s="57">
        <f t="shared" si="15"/>
        <v>0</v>
      </c>
      <c r="U65" s="57">
        <f t="shared" si="15"/>
        <v>0</v>
      </c>
      <c r="V65" s="57">
        <f t="shared" si="15"/>
        <v>0</v>
      </c>
      <c r="W65" s="58" t="s">
        <v>57</v>
      </c>
      <c r="X65" s="57"/>
      <c r="Y65" s="57">
        <f>Y30+Y50+Y55+Y57+Y59+Y61</f>
        <v>141453104.11999995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62</v>
      </c>
      <c r="C67" s="64">
        <f>'березень 2025'!Y67</f>
        <v>10860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>
        <v>3620</v>
      </c>
      <c r="R67" s="48"/>
      <c r="S67" s="48"/>
      <c r="T67" s="48"/>
      <c r="U67" s="48"/>
      <c r="V67" s="48"/>
      <c r="W67" s="48">
        <f>SUM(D67:V67)</f>
        <v>3620</v>
      </c>
      <c r="X67" s="48"/>
      <c r="Y67" s="48">
        <f>C67+W67</f>
        <v>14480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4.4" x14ac:dyDescent="0.3">
      <c r="A70" s="16"/>
      <c r="B70" s="19"/>
      <c r="C70" s="45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49"/>
      <c r="E73" s="49"/>
      <c r="F73" s="44"/>
      <c r="G73" s="44"/>
      <c r="H73" s="44"/>
      <c r="I73" s="44"/>
      <c r="J73" s="67"/>
      <c r="K73" s="44"/>
      <c r="L73" s="49"/>
      <c r="M73" s="44"/>
      <c r="N73" s="49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ht="14.4" x14ac:dyDescent="0.3">
      <c r="A74" s="17"/>
      <c r="B74" s="20"/>
      <c r="C74" s="45"/>
      <c r="D74" s="44"/>
      <c r="E74" s="44"/>
      <c r="F74" s="44"/>
      <c r="G74" s="44"/>
      <c r="H74" s="44"/>
      <c r="I74" s="44"/>
      <c r="J74" s="45"/>
      <c r="K74" s="44"/>
      <c r="L74" s="44"/>
      <c r="M74" s="44"/>
      <c r="N74" s="49"/>
      <c r="O74" s="44"/>
      <c r="P74" s="44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51"/>
      <c r="N77" s="51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C54" activePane="bottomRight" state="frozen"/>
      <selection pane="topRight" activeCell="C1" sqref="C1"/>
      <selection pane="bottomLeft" activeCell="A9" sqref="A9"/>
      <selection pane="bottomRight" activeCell="A69" sqref="A69:XFD81"/>
    </sheetView>
  </sheetViews>
  <sheetFormatPr defaultRowHeight="13.8" x14ac:dyDescent="0.3"/>
  <cols>
    <col min="1" max="1" width="3.6640625" customWidth="1"/>
    <col min="2" max="2" width="36.44140625" customWidth="1"/>
    <col min="3" max="3" width="16" style="28" customWidth="1"/>
    <col min="4" max="4" width="15.5546875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4.21875" customWidth="1"/>
    <col min="10" max="10" width="14.5546875" customWidth="1"/>
    <col min="11" max="11" width="12.21875" customWidth="1"/>
    <col min="12" max="12" width="13.8867187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6.3320312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68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82.8" x14ac:dyDescent="0.3">
      <c r="D6" s="32" t="s">
        <v>76</v>
      </c>
      <c r="E6" s="32" t="s">
        <v>77</v>
      </c>
      <c r="F6" s="32" t="s">
        <v>100</v>
      </c>
      <c r="G6" s="32" t="s">
        <v>78</v>
      </c>
      <c r="H6" s="32" t="s">
        <v>79</v>
      </c>
      <c r="I6" s="32" t="s">
        <v>80</v>
      </c>
      <c r="J6" s="32" t="s">
        <v>81</v>
      </c>
      <c r="K6" s="32" t="s">
        <v>82</v>
      </c>
      <c r="L6" s="32" t="s">
        <v>83</v>
      </c>
      <c r="M6" s="32" t="s">
        <v>84</v>
      </c>
      <c r="N6" s="32" t="s">
        <v>85</v>
      </c>
      <c r="O6" s="32" t="s">
        <v>86</v>
      </c>
      <c r="P6" s="32" t="s">
        <v>87</v>
      </c>
      <c r="Q6" s="32" t="s">
        <v>88</v>
      </c>
      <c r="R6" s="32" t="s">
        <v>89</v>
      </c>
      <c r="S6" s="32" t="s">
        <v>97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0">
        <f>D8+E8+F8+G8+H8+I8+J8+K8+L8+M8+N8+O8+P8+Q8+R8+S8+T8+U8+V8</f>
        <v>0</v>
      </c>
      <c r="D8" s="41">
        <f>'квітень 2025'!D81</f>
        <v>0</v>
      </c>
      <c r="E8" s="41">
        <f>'квітень 2025'!E81</f>
        <v>0</v>
      </c>
      <c r="F8" s="41">
        <f>'квітень 2025'!F81</f>
        <v>0</v>
      </c>
      <c r="G8" s="41">
        <f>'квітень 2025'!G81</f>
        <v>0</v>
      </c>
      <c r="H8" s="41">
        <f>'квітень 2025'!H81</f>
        <v>0</v>
      </c>
      <c r="I8" s="41">
        <f>'квітень 2025'!I81</f>
        <v>0</v>
      </c>
      <c r="J8" s="41">
        <f>'квітень 2025'!J81</f>
        <v>0</v>
      </c>
      <c r="K8" s="41">
        <f>'квітень 2025'!K81</f>
        <v>0</v>
      </c>
      <c r="L8" s="41">
        <f>'квітень 2025'!L81</f>
        <v>0</v>
      </c>
      <c r="M8" s="41">
        <f>'квітень 2025'!M81</f>
        <v>0</v>
      </c>
      <c r="N8" s="41">
        <f>'квітень 2025'!N81</f>
        <v>0</v>
      </c>
      <c r="O8" s="41">
        <f>'квітень 2025'!O81</f>
        <v>0</v>
      </c>
      <c r="P8" s="41">
        <f>'квітень 2025'!P81</f>
        <v>0</v>
      </c>
      <c r="Q8" s="41">
        <f>'квітень 2025'!Q81</f>
        <v>0</v>
      </c>
      <c r="R8" s="41">
        <f>'квітень 2025'!R81</f>
        <v>0</v>
      </c>
      <c r="S8" s="41">
        <f>'квітень 2025'!S81</f>
        <v>0</v>
      </c>
      <c r="T8" s="41">
        <f>'квітень 2025'!T81</f>
        <v>0</v>
      </c>
      <c r="U8" s="41">
        <f>'квітень 2025'!U81</f>
        <v>0</v>
      </c>
      <c r="V8" s="41">
        <f>'квітень 2025'!V81</f>
        <v>0</v>
      </c>
      <c r="W8" s="42" t="s">
        <v>57</v>
      </c>
      <c r="X8" s="41"/>
      <c r="Y8" s="42" t="s">
        <v>57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>
        <f>'квітень 2025'!Y10</f>
        <v>3722677.3899999997</v>
      </c>
      <c r="D10" s="46">
        <v>414262.77</v>
      </c>
      <c r="E10" s="46">
        <v>95779.13</v>
      </c>
      <c r="F10" s="44"/>
      <c r="G10" s="44"/>
      <c r="H10" s="44">
        <v>127605.3</v>
      </c>
      <c r="I10" s="44"/>
      <c r="J10" s="45">
        <v>129545.06</v>
      </c>
      <c r="K10" s="44"/>
      <c r="L10" s="44"/>
      <c r="M10" s="44">
        <v>8316.9</v>
      </c>
      <c r="N10" s="44">
        <v>42463.81</v>
      </c>
      <c r="O10" s="44"/>
      <c r="P10" s="44">
        <v>2221.7399999999998</v>
      </c>
      <c r="Q10" s="44"/>
      <c r="R10" s="44"/>
      <c r="S10" s="44"/>
      <c r="T10" s="44"/>
      <c r="U10" s="44"/>
      <c r="V10" s="44"/>
      <c r="W10" s="44">
        <f>SUM(D10:V10)</f>
        <v>820194.71</v>
      </c>
      <c r="X10" s="44"/>
      <c r="Y10" s="44">
        <f>W10+C10</f>
        <v>4542872.0999999996</v>
      </c>
    </row>
    <row r="11" spans="1:25" x14ac:dyDescent="0.3">
      <c r="A11">
        <v>2</v>
      </c>
      <c r="B11" t="s">
        <v>2</v>
      </c>
      <c r="C11" s="45">
        <f>'квітень 2025'!Y11</f>
        <v>3345823.8</v>
      </c>
      <c r="D11" s="46">
        <v>458584.16</v>
      </c>
      <c r="E11" s="46">
        <v>101134.24</v>
      </c>
      <c r="F11" s="46">
        <v>4425</v>
      </c>
      <c r="G11" s="44"/>
      <c r="H11" s="44">
        <v>102823.42</v>
      </c>
      <c r="I11" s="44"/>
      <c r="J11" s="45">
        <v>1823.06</v>
      </c>
      <c r="K11" s="44"/>
      <c r="L11" s="44"/>
      <c r="M11" s="44">
        <v>6930.75</v>
      </c>
      <c r="N11" s="44">
        <v>36141.1</v>
      </c>
      <c r="O11" s="44"/>
      <c r="P11" s="44">
        <v>5229.4399999999996</v>
      </c>
      <c r="Q11" s="44"/>
      <c r="R11" s="44"/>
      <c r="S11" s="44"/>
      <c r="T11" s="44"/>
      <c r="U11" s="44"/>
      <c r="V11" s="44"/>
      <c r="W11" s="44">
        <f t="shared" ref="W11:W29" si="0">SUM(D11:V11)</f>
        <v>717091.17</v>
      </c>
      <c r="X11" s="44"/>
      <c r="Y11" s="44">
        <f t="shared" ref="Y11:Y29" si="1">W11+C11</f>
        <v>4062914.9699999997</v>
      </c>
    </row>
    <row r="12" spans="1:25" x14ac:dyDescent="0.3">
      <c r="A12">
        <v>3</v>
      </c>
      <c r="B12" t="s">
        <v>3</v>
      </c>
      <c r="C12" s="45">
        <f>'квітень 2025'!Y12</f>
        <v>1610637.99</v>
      </c>
      <c r="D12" s="46">
        <v>247566.92</v>
      </c>
      <c r="E12" s="46">
        <v>58337.74</v>
      </c>
      <c r="F12" s="44"/>
      <c r="G12" s="44"/>
      <c r="H12" s="44">
        <v>93855.92</v>
      </c>
      <c r="I12" s="44"/>
      <c r="J12" s="45">
        <v>1923.06</v>
      </c>
      <c r="K12" s="44"/>
      <c r="L12" s="44"/>
      <c r="M12" s="44">
        <v>3148.88</v>
      </c>
      <c r="N12" s="44">
        <v>37226.07</v>
      </c>
      <c r="O12" s="45">
        <v>24179.49</v>
      </c>
      <c r="P12" s="44">
        <v>658.62</v>
      </c>
      <c r="Q12" s="44"/>
      <c r="R12" s="44"/>
      <c r="S12" s="44"/>
      <c r="T12" s="44"/>
      <c r="U12" s="44"/>
      <c r="V12" s="44"/>
      <c r="W12" s="44">
        <f t="shared" si="0"/>
        <v>466896.7</v>
      </c>
      <c r="X12" s="44"/>
      <c r="Y12" s="44">
        <f t="shared" si="1"/>
        <v>2077534.69</v>
      </c>
    </row>
    <row r="13" spans="1:25" x14ac:dyDescent="0.3">
      <c r="A13">
        <v>4</v>
      </c>
      <c r="B13" t="s">
        <v>4</v>
      </c>
      <c r="C13" s="45">
        <f>'квітень 2025'!Y13</f>
        <v>0</v>
      </c>
      <c r="D13" s="46"/>
      <c r="E13" s="46"/>
      <c r="F13" s="44"/>
      <c r="G13" s="44"/>
      <c r="H13" s="44"/>
      <c r="I13" s="44"/>
      <c r="J13" s="45"/>
      <c r="K13" s="44"/>
      <c r="L13" s="44"/>
      <c r="M13" s="44"/>
      <c r="N13" s="44"/>
      <c r="O13" s="45"/>
      <c r="P13" s="44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>
        <f t="shared" si="1"/>
        <v>0</v>
      </c>
    </row>
    <row r="14" spans="1:25" x14ac:dyDescent="0.3">
      <c r="A14">
        <v>5</v>
      </c>
      <c r="B14" t="s">
        <v>5</v>
      </c>
      <c r="C14" s="45">
        <f>'квітень 2025'!Y14</f>
        <v>3919438.6799999997</v>
      </c>
      <c r="D14" s="46">
        <v>613326.61</v>
      </c>
      <c r="E14" s="46">
        <v>135796.68</v>
      </c>
      <c r="F14" s="44"/>
      <c r="G14" s="44"/>
      <c r="H14" s="44">
        <v>107536.58</v>
      </c>
      <c r="I14" s="44"/>
      <c r="J14" s="45">
        <v>1923.07</v>
      </c>
      <c r="K14" s="44"/>
      <c r="L14" s="44"/>
      <c r="M14" s="44">
        <v>8501.7199999999993</v>
      </c>
      <c r="N14" s="44">
        <v>46794.31</v>
      </c>
      <c r="O14" s="45"/>
      <c r="P14" s="44">
        <v>653.35</v>
      </c>
      <c r="Q14" s="44"/>
      <c r="R14" s="44"/>
      <c r="S14" s="44"/>
      <c r="T14" s="44"/>
      <c r="U14" s="44"/>
      <c r="V14" s="44"/>
      <c r="W14" s="44">
        <f t="shared" si="0"/>
        <v>914532.32</v>
      </c>
      <c r="X14" s="44"/>
      <c r="Y14" s="44">
        <f t="shared" si="1"/>
        <v>4833971</v>
      </c>
    </row>
    <row r="15" spans="1:25" x14ac:dyDescent="0.3">
      <c r="A15">
        <v>6</v>
      </c>
      <c r="B15" t="s">
        <v>6</v>
      </c>
      <c r="C15" s="45">
        <f>'квітень 2025'!Y15</f>
        <v>3541329.13</v>
      </c>
      <c r="D15" s="46">
        <v>333009.88</v>
      </c>
      <c r="E15" s="46">
        <v>82865.279999999999</v>
      </c>
      <c r="F15" s="44"/>
      <c r="G15" s="44"/>
      <c r="H15" s="44">
        <v>114577.82</v>
      </c>
      <c r="I15" s="44"/>
      <c r="J15" s="45">
        <v>1923.07</v>
      </c>
      <c r="K15" s="44"/>
      <c r="L15" s="44"/>
      <c r="M15" s="44">
        <v>6006.65</v>
      </c>
      <c r="N15" s="44">
        <v>33765.410000000003</v>
      </c>
      <c r="O15" s="45"/>
      <c r="P15" s="44">
        <v>658.62</v>
      </c>
      <c r="Q15" s="44"/>
      <c r="R15" s="44"/>
      <c r="S15" s="44"/>
      <c r="T15" s="44"/>
      <c r="U15" s="44"/>
      <c r="V15" s="44"/>
      <c r="W15" s="44">
        <f t="shared" si="0"/>
        <v>572806.73</v>
      </c>
      <c r="X15" s="44"/>
      <c r="Y15" s="44">
        <f t="shared" si="1"/>
        <v>4114135.86</v>
      </c>
    </row>
    <row r="16" spans="1:25" x14ac:dyDescent="0.3">
      <c r="A16">
        <v>7</v>
      </c>
      <c r="B16" t="s">
        <v>7</v>
      </c>
      <c r="C16" s="45">
        <f>'квітень 2025'!Y16</f>
        <v>4227239.17</v>
      </c>
      <c r="D16" s="46">
        <v>514692</v>
      </c>
      <c r="E16" s="46">
        <v>113424.76</v>
      </c>
      <c r="F16" s="44"/>
      <c r="G16" s="44"/>
      <c r="H16" s="44">
        <v>147438.5</v>
      </c>
      <c r="I16" s="44"/>
      <c r="J16" s="45">
        <v>1923.06</v>
      </c>
      <c r="K16" s="44"/>
      <c r="L16" s="44"/>
      <c r="M16" s="44">
        <v>7392.8</v>
      </c>
      <c r="N16" s="44">
        <v>66473.289999999994</v>
      </c>
      <c r="O16" s="45"/>
      <c r="P16" s="44">
        <v>1007.25</v>
      </c>
      <c r="Q16" s="44"/>
      <c r="R16" s="44"/>
      <c r="S16" s="44"/>
      <c r="T16" s="44"/>
      <c r="U16" s="44"/>
      <c r="V16" s="44"/>
      <c r="W16" s="44">
        <f t="shared" si="0"/>
        <v>852351.66000000015</v>
      </c>
      <c r="X16" s="44"/>
      <c r="Y16" s="44">
        <f t="shared" si="1"/>
        <v>5079590.83</v>
      </c>
    </row>
    <row r="17" spans="1:25" x14ac:dyDescent="0.3">
      <c r="A17">
        <v>8</v>
      </c>
      <c r="B17" t="s">
        <v>8</v>
      </c>
      <c r="C17" s="45">
        <f>'квітень 2025'!Y17</f>
        <v>2284345.4900000002</v>
      </c>
      <c r="D17" s="46">
        <v>337123.23</v>
      </c>
      <c r="E17" s="46">
        <v>73966.16</v>
      </c>
      <c r="F17" s="44"/>
      <c r="G17" s="44"/>
      <c r="H17" s="44">
        <v>64343.5</v>
      </c>
      <c r="I17" s="44"/>
      <c r="J17" s="45">
        <v>1923.06</v>
      </c>
      <c r="K17" s="44"/>
      <c r="L17" s="44"/>
      <c r="M17" s="44">
        <v>2923.96</v>
      </c>
      <c r="N17" s="44">
        <v>33512.870000000003</v>
      </c>
      <c r="O17" s="45">
        <v>33770</v>
      </c>
      <c r="P17" s="44">
        <v>19829.310000000001</v>
      </c>
      <c r="Q17" s="44"/>
      <c r="R17" s="44"/>
      <c r="S17" s="44"/>
      <c r="T17" s="44"/>
      <c r="U17" s="44"/>
      <c r="V17" s="44"/>
      <c r="W17" s="44">
        <f t="shared" si="0"/>
        <v>567392.09000000008</v>
      </c>
      <c r="X17" s="44"/>
      <c r="Y17" s="44">
        <f t="shared" si="1"/>
        <v>2851737.58</v>
      </c>
    </row>
    <row r="18" spans="1:25" x14ac:dyDescent="0.3">
      <c r="A18">
        <v>9</v>
      </c>
      <c r="B18" t="s">
        <v>9</v>
      </c>
      <c r="C18" s="45">
        <f>'квітень 2025'!Y18</f>
        <v>2290638.5</v>
      </c>
      <c r="D18" s="46">
        <v>346769.37</v>
      </c>
      <c r="E18" s="46">
        <v>67174.77</v>
      </c>
      <c r="F18" s="44"/>
      <c r="G18" s="44"/>
      <c r="H18" s="44">
        <v>27108.3</v>
      </c>
      <c r="I18" s="44"/>
      <c r="J18" s="45">
        <v>76972.06</v>
      </c>
      <c r="K18" s="44"/>
      <c r="L18" s="44"/>
      <c r="M18" s="44">
        <v>7115.57</v>
      </c>
      <c r="N18" s="44">
        <v>33026.51</v>
      </c>
      <c r="O18" s="45"/>
      <c r="P18" s="44">
        <v>329.31</v>
      </c>
      <c r="Q18" s="44"/>
      <c r="R18" s="44"/>
      <c r="S18" s="44"/>
      <c r="T18" s="44"/>
      <c r="U18" s="44"/>
      <c r="V18" s="44"/>
      <c r="W18" s="44">
        <f t="shared" si="0"/>
        <v>558495.89</v>
      </c>
      <c r="X18" s="44"/>
      <c r="Y18" s="44">
        <f t="shared" si="1"/>
        <v>2849134.39</v>
      </c>
    </row>
    <row r="19" spans="1:25" x14ac:dyDescent="0.3">
      <c r="A19">
        <v>10</v>
      </c>
      <c r="B19" t="s">
        <v>10</v>
      </c>
      <c r="C19" s="45">
        <f>'квітень 2025'!Y19</f>
        <v>2882255.2</v>
      </c>
      <c r="D19" s="46">
        <v>503014.82</v>
      </c>
      <c r="E19" s="46">
        <v>111450.66</v>
      </c>
      <c r="F19" s="44"/>
      <c r="G19" s="44"/>
      <c r="H19" s="44">
        <v>101836.78</v>
      </c>
      <c r="I19" s="44"/>
      <c r="J19" s="45">
        <v>1923.06</v>
      </c>
      <c r="K19" s="44"/>
      <c r="L19" s="44"/>
      <c r="M19" s="44">
        <v>7392.8</v>
      </c>
      <c r="N19" s="44">
        <v>14872.1</v>
      </c>
      <c r="O19" s="45"/>
      <c r="P19" s="44">
        <v>164.65</v>
      </c>
      <c r="Q19" s="44"/>
      <c r="R19" s="44"/>
      <c r="S19" s="44"/>
      <c r="T19" s="44"/>
      <c r="U19" s="44"/>
      <c r="V19" s="44"/>
      <c r="W19" s="44">
        <f t="shared" si="0"/>
        <v>740654.87000000011</v>
      </c>
      <c r="X19" s="44"/>
      <c r="Y19" s="44">
        <f t="shared" si="1"/>
        <v>3622910.0700000003</v>
      </c>
    </row>
    <row r="20" spans="1:25" x14ac:dyDescent="0.3">
      <c r="A20">
        <v>11</v>
      </c>
      <c r="B20" t="s">
        <v>11</v>
      </c>
      <c r="C20" s="45">
        <f>'квітень 2025'!Y20</f>
        <v>2431060.19</v>
      </c>
      <c r="D20" s="46">
        <v>321225.13</v>
      </c>
      <c r="E20" s="46">
        <v>71305.710000000006</v>
      </c>
      <c r="F20" s="44"/>
      <c r="G20" s="44"/>
      <c r="H20" s="44">
        <v>67877.61</v>
      </c>
      <c r="I20" s="44"/>
      <c r="J20" s="45">
        <v>1923.06</v>
      </c>
      <c r="K20" s="44"/>
      <c r="L20" s="44"/>
      <c r="M20" s="44">
        <v>4435.68</v>
      </c>
      <c r="N20" s="44">
        <v>29631.32</v>
      </c>
      <c r="O20" s="45"/>
      <c r="P20" s="44">
        <v>493.97</v>
      </c>
      <c r="Q20" s="44"/>
      <c r="R20" s="44"/>
      <c r="S20" s="44"/>
      <c r="T20" s="44"/>
      <c r="U20" s="44"/>
      <c r="V20" s="44"/>
      <c r="W20" s="44">
        <f t="shared" si="0"/>
        <v>496892.48</v>
      </c>
      <c r="X20" s="44"/>
      <c r="Y20" s="44">
        <f t="shared" si="1"/>
        <v>2927952.67</v>
      </c>
    </row>
    <row r="21" spans="1:25" x14ac:dyDescent="0.3">
      <c r="A21">
        <v>12</v>
      </c>
      <c r="B21" t="s">
        <v>12</v>
      </c>
      <c r="C21" s="45">
        <f>'квітень 2025'!Y21</f>
        <v>2556059.0500000003</v>
      </c>
      <c r="D21" s="46">
        <v>407147.22</v>
      </c>
      <c r="E21" s="46">
        <v>89153.8</v>
      </c>
      <c r="F21" s="44"/>
      <c r="G21" s="44"/>
      <c r="H21" s="44">
        <v>103159.95</v>
      </c>
      <c r="I21" s="44"/>
      <c r="J21" s="45">
        <v>1923.05</v>
      </c>
      <c r="K21" s="44"/>
      <c r="L21" s="44"/>
      <c r="M21" s="44">
        <v>4667.09</v>
      </c>
      <c r="N21" s="44">
        <v>38123.97</v>
      </c>
      <c r="O21" s="45">
        <v>52307.21</v>
      </c>
      <c r="P21" s="44">
        <v>27629.31</v>
      </c>
      <c r="Q21" s="44"/>
      <c r="R21" s="44"/>
      <c r="S21" s="44"/>
      <c r="T21" s="44"/>
      <c r="U21" s="44"/>
      <c r="V21" s="44"/>
      <c r="W21" s="44">
        <f t="shared" si="0"/>
        <v>724111.6</v>
      </c>
      <c r="X21" s="44"/>
      <c r="Y21" s="44">
        <f t="shared" si="1"/>
        <v>3280170.6500000004</v>
      </c>
    </row>
    <row r="22" spans="1:25" x14ac:dyDescent="0.3">
      <c r="A22">
        <v>13</v>
      </c>
      <c r="B22" t="s">
        <v>13</v>
      </c>
      <c r="C22" s="45">
        <f>'квітень 2025'!Y22</f>
        <v>2031645.0500000003</v>
      </c>
      <c r="D22" s="46">
        <v>361463.53</v>
      </c>
      <c r="E22" s="46">
        <v>78951.710000000006</v>
      </c>
      <c r="F22" s="44"/>
      <c r="G22" s="44"/>
      <c r="H22" s="44">
        <v>90171.07</v>
      </c>
      <c r="I22" s="44"/>
      <c r="J22" s="45">
        <v>1923.05</v>
      </c>
      <c r="K22" s="44"/>
      <c r="L22" s="44"/>
      <c r="M22" s="44">
        <v>2136.7399999999998</v>
      </c>
      <c r="N22" s="44">
        <v>31333.59</v>
      </c>
      <c r="O22" s="45">
        <v>32628.79</v>
      </c>
      <c r="P22" s="44">
        <v>13159.62</v>
      </c>
      <c r="Q22" s="44"/>
      <c r="R22" s="44"/>
      <c r="S22" s="44"/>
      <c r="T22" s="44"/>
      <c r="U22" s="44"/>
      <c r="V22" s="44"/>
      <c r="W22" s="44">
        <f t="shared" si="0"/>
        <v>611768.10000000009</v>
      </c>
      <c r="X22" s="44"/>
      <c r="Y22" s="44">
        <f t="shared" si="1"/>
        <v>2643413.1500000004</v>
      </c>
    </row>
    <row r="23" spans="1:25" x14ac:dyDescent="0.3">
      <c r="A23">
        <v>14</v>
      </c>
      <c r="B23" t="s">
        <v>14</v>
      </c>
      <c r="C23" s="45">
        <f>'квітень 2025'!Y23</f>
        <v>2332238.69</v>
      </c>
      <c r="D23" s="46">
        <v>309005.95</v>
      </c>
      <c r="E23" s="46">
        <v>62843.89</v>
      </c>
      <c r="F23" s="44"/>
      <c r="G23" s="44"/>
      <c r="H23" s="44">
        <v>102848.34</v>
      </c>
      <c r="I23" s="44"/>
      <c r="J23" s="45">
        <v>1923.05</v>
      </c>
      <c r="K23" s="44"/>
      <c r="L23" s="44"/>
      <c r="M23" s="44">
        <v>4620.5</v>
      </c>
      <c r="N23" s="44">
        <v>43305.599999999999</v>
      </c>
      <c r="O23" s="45">
        <v>46433.34</v>
      </c>
      <c r="P23" s="44">
        <v>329.31</v>
      </c>
      <c r="Q23" s="44"/>
      <c r="R23" s="44"/>
      <c r="S23" s="44"/>
      <c r="T23" s="44"/>
      <c r="U23" s="44"/>
      <c r="V23" s="44"/>
      <c r="W23" s="44">
        <f t="shared" si="0"/>
        <v>571309.9800000001</v>
      </c>
      <c r="X23" s="44"/>
      <c r="Y23" s="44">
        <f t="shared" si="1"/>
        <v>2903548.67</v>
      </c>
    </row>
    <row r="24" spans="1:25" x14ac:dyDescent="0.3">
      <c r="A24">
        <v>15</v>
      </c>
      <c r="B24" t="s">
        <v>15</v>
      </c>
      <c r="C24" s="45">
        <f>'квітень 2025'!Y24</f>
        <v>4246306.3099999996</v>
      </c>
      <c r="D24" s="46">
        <v>711808.03</v>
      </c>
      <c r="E24" s="46">
        <v>157652.93</v>
      </c>
      <c r="F24" s="44"/>
      <c r="G24" s="44"/>
      <c r="H24" s="44">
        <v>224145.95</v>
      </c>
      <c r="I24" s="44"/>
      <c r="J24" s="45">
        <v>1923.05</v>
      </c>
      <c r="K24" s="44"/>
      <c r="L24" s="44"/>
      <c r="M24" s="44">
        <v>8316.9</v>
      </c>
      <c r="N24" s="44">
        <v>49198.06</v>
      </c>
      <c r="O24" s="45"/>
      <c r="P24" s="44">
        <v>4377.63</v>
      </c>
      <c r="Q24" s="44"/>
      <c r="R24" s="44"/>
      <c r="S24" s="44"/>
      <c r="T24" s="44"/>
      <c r="U24" s="44"/>
      <c r="V24" s="44"/>
      <c r="W24" s="44">
        <f t="shared" si="0"/>
        <v>1157422.5499999998</v>
      </c>
      <c r="X24" s="44"/>
      <c r="Y24" s="44">
        <f t="shared" si="1"/>
        <v>5403728.8599999994</v>
      </c>
    </row>
    <row r="25" spans="1:25" x14ac:dyDescent="0.3">
      <c r="A25">
        <v>16</v>
      </c>
      <c r="B25" t="s">
        <v>16</v>
      </c>
      <c r="C25" s="45">
        <f>'квітень 2025'!Y25</f>
        <v>1597820.8599999999</v>
      </c>
      <c r="D25" s="46">
        <v>318284.48</v>
      </c>
      <c r="E25" s="46">
        <v>72478.649999999994</v>
      </c>
      <c r="F25" s="44"/>
      <c r="G25" s="44"/>
      <c r="H25" s="44">
        <v>48232.05</v>
      </c>
      <c r="I25" s="44"/>
      <c r="J25" s="45">
        <v>1923.05</v>
      </c>
      <c r="K25" s="44"/>
      <c r="L25" s="44"/>
      <c r="M25" s="44">
        <v>3881.22</v>
      </c>
      <c r="N25" s="44">
        <v>24318.76</v>
      </c>
      <c r="O25" s="45"/>
      <c r="P25" s="44">
        <v>3128.45</v>
      </c>
      <c r="Q25" s="44"/>
      <c r="R25" s="44"/>
      <c r="S25" s="44"/>
      <c r="T25" s="44"/>
      <c r="U25" s="44"/>
      <c r="V25" s="44"/>
      <c r="W25" s="44">
        <f t="shared" si="0"/>
        <v>472246.66</v>
      </c>
      <c r="X25" s="44"/>
      <c r="Y25" s="44">
        <f t="shared" si="1"/>
        <v>2070067.5199999998</v>
      </c>
    </row>
    <row r="26" spans="1:25" x14ac:dyDescent="0.3">
      <c r="A26">
        <v>17</v>
      </c>
      <c r="B26" t="s">
        <v>17</v>
      </c>
      <c r="C26" s="45">
        <f>'квітень 2025'!Y26</f>
        <v>689836.62</v>
      </c>
      <c r="D26" s="46">
        <v>128821.18</v>
      </c>
      <c r="E26" s="46">
        <v>26495.8</v>
      </c>
      <c r="F26" s="44"/>
      <c r="G26" s="44"/>
      <c r="H26" s="44">
        <v>24107.8</v>
      </c>
      <c r="I26" s="44"/>
      <c r="J26" s="45">
        <v>1387.36</v>
      </c>
      <c r="K26" s="44"/>
      <c r="L26" s="46"/>
      <c r="M26" s="44"/>
      <c r="N26" s="44">
        <v>13936.78</v>
      </c>
      <c r="O26" s="45"/>
      <c r="P26" s="44">
        <v>164.65</v>
      </c>
      <c r="Q26" s="44"/>
      <c r="R26" s="44"/>
      <c r="S26" s="44"/>
      <c r="T26" s="44"/>
      <c r="U26" s="44"/>
      <c r="V26" s="44"/>
      <c r="W26" s="44">
        <f t="shared" si="0"/>
        <v>194913.56999999995</v>
      </c>
      <c r="X26" s="44"/>
      <c r="Y26" s="44">
        <f t="shared" si="1"/>
        <v>884750.19</v>
      </c>
    </row>
    <row r="27" spans="1:25" x14ac:dyDescent="0.3">
      <c r="A27">
        <v>18</v>
      </c>
      <c r="B27" t="s">
        <v>18</v>
      </c>
      <c r="C27" s="45">
        <f>'квітень 2025'!Y27</f>
        <v>1082421.76</v>
      </c>
      <c r="D27" s="46">
        <v>198541.34</v>
      </c>
      <c r="E27" s="46">
        <v>42262.51</v>
      </c>
      <c r="F27" s="44"/>
      <c r="G27" s="44"/>
      <c r="H27" s="44">
        <v>31690.44</v>
      </c>
      <c r="I27" s="44"/>
      <c r="J27" s="45">
        <v>1567.06</v>
      </c>
      <c r="K27" s="44"/>
      <c r="L27" s="46"/>
      <c r="M27" s="44"/>
      <c r="N27" s="44">
        <v>16144.12</v>
      </c>
      <c r="O27" s="45">
        <v>26092.65</v>
      </c>
      <c r="P27" s="44"/>
      <c r="Q27" s="44"/>
      <c r="R27" s="44"/>
      <c r="S27" s="44"/>
      <c r="T27" s="44"/>
      <c r="U27" s="44"/>
      <c r="V27" s="44"/>
      <c r="W27" s="44">
        <f t="shared" si="0"/>
        <v>316298.12</v>
      </c>
      <c r="X27" s="44"/>
      <c r="Y27" s="44">
        <f t="shared" si="1"/>
        <v>1398719.88</v>
      </c>
    </row>
    <row r="28" spans="1:25" x14ac:dyDescent="0.3">
      <c r="A28">
        <v>19</v>
      </c>
      <c r="B28" t="s">
        <v>19</v>
      </c>
      <c r="C28" s="45">
        <f>'квітень 2025'!Y28</f>
        <v>834772.90999999992</v>
      </c>
      <c r="D28" s="46">
        <v>138430.45000000001</v>
      </c>
      <c r="E28" s="46">
        <v>33900.54</v>
      </c>
      <c r="F28" s="46">
        <v>3405</v>
      </c>
      <c r="G28" s="44"/>
      <c r="H28" s="44">
        <v>21259.9</v>
      </c>
      <c r="I28" s="44"/>
      <c r="J28" s="45">
        <v>1534.36</v>
      </c>
      <c r="K28" s="44"/>
      <c r="L28" s="46"/>
      <c r="M28" s="44">
        <v>1623.36</v>
      </c>
      <c r="N28" s="44">
        <v>12271.93</v>
      </c>
      <c r="O28" s="44"/>
      <c r="P28" s="44"/>
      <c r="Q28" s="44"/>
      <c r="R28" s="44"/>
      <c r="S28" s="44"/>
      <c r="T28" s="44"/>
      <c r="U28" s="44"/>
      <c r="V28" s="44"/>
      <c r="W28" s="44">
        <f t="shared" si="0"/>
        <v>212425.53999999998</v>
      </c>
      <c r="X28" s="44"/>
      <c r="Y28" s="44">
        <f t="shared" si="1"/>
        <v>1047198.45</v>
      </c>
    </row>
    <row r="29" spans="1:25" x14ac:dyDescent="0.3">
      <c r="A29">
        <v>20</v>
      </c>
      <c r="B29" t="s">
        <v>20</v>
      </c>
      <c r="C29" s="45">
        <f>'квітень 2025'!Y29</f>
        <v>171963.96</v>
      </c>
      <c r="D29" s="46">
        <v>27161.32</v>
      </c>
      <c r="E29" s="46">
        <v>6188.38</v>
      </c>
      <c r="F29" s="44"/>
      <c r="G29" s="44"/>
      <c r="H29" s="44">
        <v>7139.15</v>
      </c>
      <c r="I29" s="44"/>
      <c r="J29" s="44"/>
      <c r="K29" s="44"/>
      <c r="L29" s="46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>
        <f t="shared" si="0"/>
        <v>40488.85</v>
      </c>
      <c r="X29" s="44"/>
      <c r="Y29" s="44">
        <f t="shared" si="1"/>
        <v>212452.81</v>
      </c>
    </row>
    <row r="30" spans="1:25" s="21" customFormat="1" ht="14.4" x14ac:dyDescent="0.3">
      <c r="A30" s="2"/>
      <c r="B30" s="3" t="s">
        <v>21</v>
      </c>
      <c r="C30" s="47">
        <f>SUM(C10:C29)</f>
        <v>45798510.749999993</v>
      </c>
      <c r="D30" s="47">
        <f t="shared" ref="D30:V30" si="2">SUM(D10:D29)</f>
        <v>6690238.3899999997</v>
      </c>
      <c r="E30" s="47">
        <f t="shared" si="2"/>
        <v>1481163.3399999999</v>
      </c>
      <c r="F30" s="47">
        <f t="shared" si="2"/>
        <v>7830</v>
      </c>
      <c r="G30" s="47">
        <f t="shared" si="2"/>
        <v>0</v>
      </c>
      <c r="H30" s="47">
        <f t="shared" si="2"/>
        <v>1607758.3800000001</v>
      </c>
      <c r="I30" s="47">
        <f t="shared" si="2"/>
        <v>0</v>
      </c>
      <c r="J30" s="47">
        <f t="shared" si="2"/>
        <v>235905.64999999991</v>
      </c>
      <c r="K30" s="47">
        <f t="shared" si="2"/>
        <v>0</v>
      </c>
      <c r="L30" s="47">
        <f t="shared" si="2"/>
        <v>0</v>
      </c>
      <c r="M30" s="47">
        <f t="shared" si="2"/>
        <v>87411.520000000004</v>
      </c>
      <c r="N30" s="47">
        <f t="shared" si="2"/>
        <v>602539.60000000009</v>
      </c>
      <c r="O30" s="47">
        <f t="shared" si="2"/>
        <v>215411.48</v>
      </c>
      <c r="P30" s="47">
        <f t="shared" si="2"/>
        <v>80035.23</v>
      </c>
      <c r="Q30" s="47">
        <f t="shared" si="2"/>
        <v>0</v>
      </c>
      <c r="R30" s="47">
        <f t="shared" si="2"/>
        <v>0</v>
      </c>
      <c r="S30" s="47">
        <f t="shared" si="2"/>
        <v>0</v>
      </c>
      <c r="T30" s="47">
        <f t="shared" si="2"/>
        <v>0</v>
      </c>
      <c r="U30" s="47">
        <f t="shared" si="2"/>
        <v>0</v>
      </c>
      <c r="V30" s="47">
        <f t="shared" si="2"/>
        <v>0</v>
      </c>
      <c r="W30" s="47">
        <f>SUM(W10:W29)</f>
        <v>11008293.589999996</v>
      </c>
      <c r="X30" s="47"/>
      <c r="Y30" s="47">
        <f t="shared" ref="Y30" si="3">SUM(Y10:Y29)</f>
        <v>56806804.340000011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>
        <f>'квітень 2025'!Y32</f>
        <v>5522998.8799999999</v>
      </c>
      <c r="D32" s="44">
        <v>897660.74</v>
      </c>
      <c r="E32" s="44">
        <v>196051.46</v>
      </c>
      <c r="F32" s="44">
        <v>16437.8</v>
      </c>
      <c r="G32" s="44"/>
      <c r="H32" s="44">
        <v>37988.26</v>
      </c>
      <c r="I32" s="44">
        <v>156247.35</v>
      </c>
      <c r="J32" s="45">
        <v>6540.87</v>
      </c>
      <c r="K32" s="45">
        <v>300</v>
      </c>
      <c r="L32" s="44"/>
      <c r="M32" s="44">
        <v>2755.27</v>
      </c>
      <c r="N32" s="44">
        <v>50807.17</v>
      </c>
      <c r="O32" s="63">
        <v>7567.07</v>
      </c>
      <c r="P32" s="44">
        <v>2759.62</v>
      </c>
      <c r="Q32" s="44"/>
      <c r="R32" s="44"/>
      <c r="S32" s="44"/>
      <c r="T32" s="44"/>
      <c r="U32" s="44"/>
      <c r="V32" s="44"/>
      <c r="W32" s="44">
        <f>SUM(D32:V32)</f>
        <v>1375115.6100000003</v>
      </c>
      <c r="X32" s="44"/>
      <c r="Y32" s="44">
        <f>W32+C32</f>
        <v>6898114.4900000002</v>
      </c>
    </row>
    <row r="33" spans="1:25" x14ac:dyDescent="0.3">
      <c r="A33">
        <v>2</v>
      </c>
      <c r="B33" t="s">
        <v>24</v>
      </c>
      <c r="C33" s="45">
        <f>'квітень 2025'!Y33</f>
        <v>4259748.16</v>
      </c>
      <c r="D33" s="44">
        <v>972486.18</v>
      </c>
      <c r="E33" s="44">
        <v>208269.62</v>
      </c>
      <c r="F33" s="44">
        <v>663</v>
      </c>
      <c r="G33" s="44"/>
      <c r="H33" s="44"/>
      <c r="I33" s="44"/>
      <c r="J33" s="45">
        <v>1401.86</v>
      </c>
      <c r="K33" s="44"/>
      <c r="L33" s="44"/>
      <c r="M33" s="44">
        <v>1124.5999999999999</v>
      </c>
      <c r="N33" s="44">
        <v>16649.560000000001</v>
      </c>
      <c r="O33" s="63">
        <v>6259.89</v>
      </c>
      <c r="P33" s="44">
        <v>724.48</v>
      </c>
      <c r="Q33" s="44"/>
      <c r="R33" s="44"/>
      <c r="S33" s="44"/>
      <c r="T33" s="44"/>
      <c r="U33" s="44"/>
      <c r="V33" s="44"/>
      <c r="W33" s="44">
        <f t="shared" ref="W33:W49" si="4">SUM(D33:V33)</f>
        <v>1207579.1900000002</v>
      </c>
      <c r="X33" s="44"/>
      <c r="Y33" s="44">
        <f t="shared" ref="Y33:Y49" si="5">W33+C33</f>
        <v>5467327.3500000006</v>
      </c>
    </row>
    <row r="34" spans="1:25" x14ac:dyDescent="0.3">
      <c r="A34">
        <v>3</v>
      </c>
      <c r="B34" s="10" t="s">
        <v>48</v>
      </c>
      <c r="C34" s="45">
        <f>'квітень 2025'!Y34</f>
        <v>3322157.93</v>
      </c>
      <c r="D34" s="44">
        <v>552684.1</v>
      </c>
      <c r="E34" s="44">
        <v>122776.7</v>
      </c>
      <c r="F34" s="44">
        <v>18624.599999999999</v>
      </c>
      <c r="G34" s="44"/>
      <c r="H34" s="44">
        <v>16395.34</v>
      </c>
      <c r="I34" s="44">
        <v>43395.48</v>
      </c>
      <c r="J34" s="45">
        <v>201450.81</v>
      </c>
      <c r="K34" s="44"/>
      <c r="L34" s="44"/>
      <c r="M34" s="44">
        <v>2811.5</v>
      </c>
      <c r="N34" s="44">
        <v>36665.25</v>
      </c>
      <c r="O34" s="63">
        <v>5722.81</v>
      </c>
      <c r="P34" s="44">
        <v>12501</v>
      </c>
      <c r="Q34" s="44"/>
      <c r="R34" s="44"/>
      <c r="S34" s="44"/>
      <c r="T34" s="44"/>
      <c r="U34" s="44"/>
      <c r="V34" s="44"/>
      <c r="W34" s="44">
        <f t="shared" si="4"/>
        <v>1013027.5899999999</v>
      </c>
      <c r="X34" s="44"/>
      <c r="Y34" s="44">
        <f t="shared" si="5"/>
        <v>4335185.5199999996</v>
      </c>
    </row>
    <row r="35" spans="1:25" x14ac:dyDescent="0.3">
      <c r="A35">
        <v>4</v>
      </c>
      <c r="B35" t="s">
        <v>25</v>
      </c>
      <c r="C35" s="45">
        <f>'квітень 2025'!Y35</f>
        <v>7230249.0500000007</v>
      </c>
      <c r="D35" s="44">
        <v>1151192.92</v>
      </c>
      <c r="E35" s="44">
        <v>250979.64</v>
      </c>
      <c r="F35" s="44">
        <v>4834</v>
      </c>
      <c r="G35" s="44"/>
      <c r="H35" s="44">
        <v>22329.200000000001</v>
      </c>
      <c r="I35" s="44">
        <v>213222.53</v>
      </c>
      <c r="J35" s="45">
        <v>1757.86</v>
      </c>
      <c r="K35" s="44"/>
      <c r="L35" s="44"/>
      <c r="M35" s="44">
        <v>7392.8</v>
      </c>
      <c r="N35" s="44">
        <v>40219.43</v>
      </c>
      <c r="O35" s="63"/>
      <c r="P35" s="44">
        <v>4487.3999999999996</v>
      </c>
      <c r="Q35" s="44"/>
      <c r="R35" s="44"/>
      <c r="S35" s="44"/>
      <c r="T35" s="44"/>
      <c r="U35" s="44"/>
      <c r="V35" s="44"/>
      <c r="W35" s="44">
        <f t="shared" si="4"/>
        <v>1696415.78</v>
      </c>
      <c r="X35" s="44"/>
      <c r="Y35" s="44">
        <f t="shared" si="5"/>
        <v>8926664.8300000001</v>
      </c>
    </row>
    <row r="36" spans="1:25" x14ac:dyDescent="0.3">
      <c r="A36">
        <v>5</v>
      </c>
      <c r="B36" t="s">
        <v>26</v>
      </c>
      <c r="C36" s="45">
        <f>'квітень 2025'!Y36</f>
        <v>10215359.780000001</v>
      </c>
      <c r="D36" s="44">
        <v>1570267.99</v>
      </c>
      <c r="E36" s="44">
        <v>343175.52</v>
      </c>
      <c r="F36" s="44">
        <v>6216</v>
      </c>
      <c r="G36" s="44"/>
      <c r="H36" s="44">
        <v>36139.58</v>
      </c>
      <c r="I36" s="44">
        <v>347949.78</v>
      </c>
      <c r="J36" s="45">
        <v>1757.86</v>
      </c>
      <c r="K36" s="44"/>
      <c r="L36" s="44"/>
      <c r="M36" s="44">
        <v>17557.900000000001</v>
      </c>
      <c r="N36" s="44">
        <v>46205.43</v>
      </c>
      <c r="O36" s="63"/>
      <c r="P36" s="44">
        <v>1646.55</v>
      </c>
      <c r="Q36" s="44"/>
      <c r="R36" s="44"/>
      <c r="S36" s="44"/>
      <c r="T36" s="44"/>
      <c r="U36" s="44"/>
      <c r="V36" s="44"/>
      <c r="W36" s="44">
        <f t="shared" si="4"/>
        <v>2370916.61</v>
      </c>
      <c r="X36" s="44"/>
      <c r="Y36" s="44">
        <f t="shared" si="5"/>
        <v>12586276.390000001</v>
      </c>
    </row>
    <row r="37" spans="1:25" x14ac:dyDescent="0.3">
      <c r="A37">
        <v>6</v>
      </c>
      <c r="B37" s="9" t="s">
        <v>45</v>
      </c>
      <c r="C37" s="45">
        <f>'квітень 2025'!Y37</f>
        <v>2621079</v>
      </c>
      <c r="D37" s="44">
        <v>431082.46</v>
      </c>
      <c r="E37" s="44">
        <v>96766.34</v>
      </c>
      <c r="F37" s="44">
        <v>389</v>
      </c>
      <c r="G37" s="44"/>
      <c r="H37" s="44">
        <v>11865.75</v>
      </c>
      <c r="I37" s="44">
        <v>92608.59</v>
      </c>
      <c r="J37" s="45">
        <v>1757.87</v>
      </c>
      <c r="K37" s="44"/>
      <c r="L37" s="44"/>
      <c r="M37" s="44">
        <v>1237.06</v>
      </c>
      <c r="N37" s="44">
        <v>30866.31</v>
      </c>
      <c r="O37" s="63">
        <v>3515.89</v>
      </c>
      <c r="P37" s="44">
        <v>2600</v>
      </c>
      <c r="Q37" s="44"/>
      <c r="R37" s="44"/>
      <c r="S37" s="44"/>
      <c r="T37" s="44"/>
      <c r="U37" s="44"/>
      <c r="V37" s="44"/>
      <c r="W37" s="44">
        <f t="shared" si="4"/>
        <v>672689.27000000014</v>
      </c>
      <c r="X37" s="44"/>
      <c r="Y37" s="44">
        <f t="shared" si="5"/>
        <v>3293768.27</v>
      </c>
    </row>
    <row r="38" spans="1:25" x14ac:dyDescent="0.3">
      <c r="A38">
        <v>7</v>
      </c>
      <c r="B38" s="10" t="s">
        <v>49</v>
      </c>
      <c r="C38" s="45">
        <f>'квітень 2025'!Y38</f>
        <v>2045367.4</v>
      </c>
      <c r="D38" s="44">
        <v>392409.15</v>
      </c>
      <c r="E38" s="44">
        <v>90339.81</v>
      </c>
      <c r="F38" s="44">
        <v>663</v>
      </c>
      <c r="G38" s="44"/>
      <c r="H38" s="44">
        <v>16395.34</v>
      </c>
      <c r="I38" s="44">
        <v>43395.47</v>
      </c>
      <c r="J38" s="45">
        <v>1757.87</v>
      </c>
      <c r="K38" s="44"/>
      <c r="L38" s="44"/>
      <c r="M38" s="44">
        <v>1180.83</v>
      </c>
      <c r="N38" s="44">
        <v>6267.59</v>
      </c>
      <c r="O38" s="63">
        <v>3640.15</v>
      </c>
      <c r="P38" s="44">
        <v>164.65</v>
      </c>
      <c r="Q38" s="44"/>
      <c r="R38" s="44"/>
      <c r="S38" s="44"/>
      <c r="T38" s="44"/>
      <c r="U38" s="44"/>
      <c r="V38" s="44"/>
      <c r="W38" s="44">
        <f t="shared" si="4"/>
        <v>556213.86</v>
      </c>
      <c r="X38" s="44"/>
      <c r="Y38" s="44">
        <f t="shared" si="5"/>
        <v>2601581.2599999998</v>
      </c>
    </row>
    <row r="39" spans="1:25" x14ac:dyDescent="0.3">
      <c r="A39">
        <v>8</v>
      </c>
      <c r="B39" t="s">
        <v>27</v>
      </c>
      <c r="C39" s="45">
        <f>'квітень 2025'!Y39</f>
        <v>2243380.15</v>
      </c>
      <c r="D39" s="44">
        <v>493640.9</v>
      </c>
      <c r="E39" s="44">
        <v>111342.08</v>
      </c>
      <c r="F39" s="44"/>
      <c r="G39" s="44"/>
      <c r="H39" s="44"/>
      <c r="I39" s="44"/>
      <c r="J39" s="45">
        <v>1657.87</v>
      </c>
      <c r="K39" s="44"/>
      <c r="L39" s="44"/>
      <c r="M39" s="44">
        <v>168.69</v>
      </c>
      <c r="N39" s="44">
        <v>16079.02</v>
      </c>
      <c r="O39" s="63">
        <v>975.18</v>
      </c>
      <c r="P39" s="44"/>
      <c r="Q39" s="44"/>
      <c r="R39" s="44"/>
      <c r="S39" s="44"/>
      <c r="T39" s="44"/>
      <c r="U39" s="44"/>
      <c r="V39" s="44"/>
      <c r="W39" s="44">
        <f t="shared" si="4"/>
        <v>623863.74</v>
      </c>
      <c r="X39" s="44"/>
      <c r="Y39" s="44">
        <f t="shared" si="5"/>
        <v>2867243.8899999997</v>
      </c>
    </row>
    <row r="40" spans="1:25" x14ac:dyDescent="0.3">
      <c r="A40">
        <v>9</v>
      </c>
      <c r="B40" t="s">
        <v>28</v>
      </c>
      <c r="C40" s="45">
        <f>'квітень 2025'!Y40</f>
        <v>4678496.3100000005</v>
      </c>
      <c r="D40" s="44">
        <v>821835.32</v>
      </c>
      <c r="E40" s="44">
        <v>186179.91</v>
      </c>
      <c r="F40" s="44">
        <v>13142</v>
      </c>
      <c r="G40" s="44"/>
      <c r="H40" s="44">
        <v>21067.75</v>
      </c>
      <c r="I40" s="44">
        <v>110941.59</v>
      </c>
      <c r="J40" s="45">
        <v>56128.87</v>
      </c>
      <c r="K40" s="44"/>
      <c r="L40" s="44"/>
      <c r="M40" s="44">
        <v>3973.63</v>
      </c>
      <c r="N40" s="70">
        <v>29094.83</v>
      </c>
      <c r="O40" s="63">
        <v>8252.4699999999993</v>
      </c>
      <c r="P40" s="44">
        <v>1027.45</v>
      </c>
      <c r="Q40" s="44"/>
      <c r="R40" s="44"/>
      <c r="S40" s="44"/>
      <c r="T40" s="44"/>
      <c r="U40" s="44"/>
      <c r="V40" s="44"/>
      <c r="W40" s="44">
        <f t="shared" si="4"/>
        <v>1251643.82</v>
      </c>
      <c r="X40" s="44"/>
      <c r="Y40" s="44">
        <f t="shared" si="5"/>
        <v>5930140.1300000008</v>
      </c>
    </row>
    <row r="41" spans="1:25" x14ac:dyDescent="0.3">
      <c r="A41">
        <v>10</v>
      </c>
      <c r="B41" s="11" t="s">
        <v>46</v>
      </c>
      <c r="C41" s="45">
        <f>'квітень 2025'!Y41</f>
        <v>4300527.03</v>
      </c>
      <c r="D41" s="44">
        <v>722864.96</v>
      </c>
      <c r="E41" s="44">
        <v>161112.24</v>
      </c>
      <c r="F41" s="44">
        <v>663</v>
      </c>
      <c r="G41" s="44"/>
      <c r="H41" s="44">
        <v>26924.46</v>
      </c>
      <c r="I41" s="44">
        <v>170990.94</v>
      </c>
      <c r="J41" s="45">
        <v>1757.87</v>
      </c>
      <c r="K41" s="44"/>
      <c r="L41" s="44"/>
      <c r="M41" s="44">
        <v>4273.4799999999996</v>
      </c>
      <c r="N41" s="44">
        <v>15162.41</v>
      </c>
      <c r="O41" s="63">
        <v>5878.46</v>
      </c>
      <c r="P41" s="44">
        <v>658.62</v>
      </c>
      <c r="Q41" s="44"/>
      <c r="R41" s="44"/>
      <c r="S41" s="44"/>
      <c r="T41" s="44"/>
      <c r="U41" s="44"/>
      <c r="V41" s="44"/>
      <c r="W41" s="44">
        <f t="shared" si="4"/>
        <v>1110286.44</v>
      </c>
      <c r="X41" s="44"/>
      <c r="Y41" s="44">
        <f t="shared" si="5"/>
        <v>5410813.4700000007</v>
      </c>
    </row>
    <row r="42" spans="1:25" x14ac:dyDescent="0.3">
      <c r="A42">
        <v>11</v>
      </c>
      <c r="B42" s="11" t="s">
        <v>47</v>
      </c>
      <c r="C42" s="45">
        <f>'квітень 2025'!Y42</f>
        <v>4708229.9600000009</v>
      </c>
      <c r="D42" s="44">
        <v>841191.67</v>
      </c>
      <c r="E42" s="44">
        <v>187761.61</v>
      </c>
      <c r="F42" s="44">
        <v>4912</v>
      </c>
      <c r="G42" s="44"/>
      <c r="H42" s="44">
        <v>26924.45</v>
      </c>
      <c r="I42" s="44">
        <v>170990.94</v>
      </c>
      <c r="J42" s="45">
        <v>9185.3700000000008</v>
      </c>
      <c r="K42" s="44"/>
      <c r="L42" s="44"/>
      <c r="M42" s="44">
        <v>6191.47</v>
      </c>
      <c r="N42" s="44">
        <v>19885.75</v>
      </c>
      <c r="O42" s="63"/>
      <c r="P42" s="44">
        <v>2414.94</v>
      </c>
      <c r="Q42" s="44"/>
      <c r="R42" s="44"/>
      <c r="S42" s="44"/>
      <c r="T42" s="44"/>
      <c r="U42" s="44"/>
      <c r="V42" s="44"/>
      <c r="W42" s="44">
        <f t="shared" si="4"/>
        <v>1269458.2</v>
      </c>
      <c r="X42" s="44"/>
      <c r="Y42" s="44">
        <f t="shared" si="5"/>
        <v>5977688.1600000011</v>
      </c>
    </row>
    <row r="43" spans="1:25" x14ac:dyDescent="0.3">
      <c r="A43">
        <v>12</v>
      </c>
      <c r="B43" t="s">
        <v>29</v>
      </c>
      <c r="C43" s="45">
        <f>'квітень 2025'!Y43</f>
        <v>5806698.9799999995</v>
      </c>
      <c r="D43" s="44">
        <v>1050907.31</v>
      </c>
      <c r="E43" s="44">
        <v>231646.59</v>
      </c>
      <c r="F43" s="44">
        <v>1715</v>
      </c>
      <c r="G43" s="44"/>
      <c r="H43" s="44"/>
      <c r="I43" s="44"/>
      <c r="J43" s="45">
        <v>6541.38</v>
      </c>
      <c r="K43" s="44">
        <v>7770</v>
      </c>
      <c r="L43" s="44"/>
      <c r="M43" s="44">
        <v>12382.94</v>
      </c>
      <c r="N43" s="44">
        <v>39770.49</v>
      </c>
      <c r="O43" s="63"/>
      <c r="P43" s="44">
        <v>2897.93</v>
      </c>
      <c r="Q43" s="44"/>
      <c r="R43" s="44"/>
      <c r="S43" s="44"/>
      <c r="T43" s="44"/>
      <c r="U43" s="44"/>
      <c r="V43" s="44"/>
      <c r="W43" s="44">
        <f t="shared" si="4"/>
        <v>1353631.64</v>
      </c>
      <c r="X43" s="44"/>
      <c r="Y43" s="44">
        <f t="shared" si="5"/>
        <v>7160330.6199999992</v>
      </c>
    </row>
    <row r="44" spans="1:25" x14ac:dyDescent="0.3">
      <c r="A44">
        <v>13</v>
      </c>
      <c r="B44" t="s">
        <v>30</v>
      </c>
      <c r="C44" s="45">
        <f>'квітень 2025'!Y44</f>
        <v>10945726.809999999</v>
      </c>
      <c r="D44" s="44">
        <v>1446172.68</v>
      </c>
      <c r="E44" s="44">
        <v>340252.23</v>
      </c>
      <c r="F44" s="44">
        <v>85850</v>
      </c>
      <c r="G44" s="44"/>
      <c r="H44" s="44">
        <v>42809.74</v>
      </c>
      <c r="I44" s="44">
        <v>274441.96000000002</v>
      </c>
      <c r="J44" s="45">
        <v>1757.88</v>
      </c>
      <c r="K44" s="45">
        <v>2400</v>
      </c>
      <c r="L44" s="44"/>
      <c r="M44" s="44">
        <v>13861.5</v>
      </c>
      <c r="N44" s="44">
        <v>52004.38</v>
      </c>
      <c r="O44" s="63"/>
      <c r="P44" s="44">
        <v>2469.8200000000002</v>
      </c>
      <c r="Q44" s="44"/>
      <c r="R44" s="44"/>
      <c r="S44" s="44"/>
      <c r="T44" s="44"/>
      <c r="U44" s="44"/>
      <c r="V44" s="44"/>
      <c r="W44" s="44">
        <f t="shared" si="4"/>
        <v>2262020.1899999995</v>
      </c>
      <c r="X44" s="44"/>
      <c r="Y44" s="44">
        <f t="shared" si="5"/>
        <v>13207746.999999998</v>
      </c>
    </row>
    <row r="45" spans="1:25" x14ac:dyDescent="0.3">
      <c r="A45">
        <v>14</v>
      </c>
      <c r="B45" s="9" t="s">
        <v>44</v>
      </c>
      <c r="C45" s="45">
        <f>'квітень 2025'!Y45</f>
        <v>9561781.3800000008</v>
      </c>
      <c r="D45" s="44">
        <v>1689251.93</v>
      </c>
      <c r="E45" s="44">
        <v>372379.92</v>
      </c>
      <c r="F45" s="44">
        <v>7382.9</v>
      </c>
      <c r="G45" s="44"/>
      <c r="H45" s="44">
        <v>35597.26</v>
      </c>
      <c r="I45" s="44">
        <v>277825.76</v>
      </c>
      <c r="J45" s="45">
        <v>1657.88</v>
      </c>
      <c r="K45" s="45">
        <v>900</v>
      </c>
      <c r="L45" s="44"/>
      <c r="M45" s="44">
        <v>12013.3</v>
      </c>
      <c r="N45" s="44">
        <v>69027.070000000007</v>
      </c>
      <c r="O45" s="63"/>
      <c r="P45" s="44">
        <v>5846.35</v>
      </c>
      <c r="Q45" s="44"/>
      <c r="R45" s="44"/>
      <c r="S45" s="44"/>
      <c r="T45" s="44"/>
      <c r="U45" s="44"/>
      <c r="V45" s="44"/>
      <c r="W45" s="44">
        <f t="shared" si="4"/>
        <v>2471882.3699999992</v>
      </c>
      <c r="X45" s="44"/>
      <c r="Y45" s="44">
        <f t="shared" si="5"/>
        <v>12033663.75</v>
      </c>
    </row>
    <row r="46" spans="1:25" x14ac:dyDescent="0.3">
      <c r="A46">
        <v>15</v>
      </c>
      <c r="B46" t="s">
        <v>31</v>
      </c>
      <c r="C46" s="45">
        <f>'квітень 2025'!Y46</f>
        <v>1276631.29</v>
      </c>
      <c r="D46" s="44">
        <v>231191.81</v>
      </c>
      <c r="E46" s="44">
        <v>50898.879999999997</v>
      </c>
      <c r="F46" s="44"/>
      <c r="G46" s="44"/>
      <c r="H46" s="44">
        <v>5147.1499999999996</v>
      </c>
      <c r="I46" s="44">
        <v>6081.3</v>
      </c>
      <c r="J46" s="45">
        <v>722.22</v>
      </c>
      <c r="K46" s="44"/>
      <c r="L46" s="44"/>
      <c r="M46" s="44"/>
      <c r="N46" s="44">
        <v>19838.98</v>
      </c>
      <c r="O46" s="63"/>
      <c r="P46" s="44"/>
      <c r="Q46" s="44"/>
      <c r="R46" s="44"/>
      <c r="S46" s="44"/>
      <c r="T46" s="44"/>
      <c r="U46" s="44"/>
      <c r="V46" s="44"/>
      <c r="W46" s="44">
        <f t="shared" si="4"/>
        <v>313880.33999999997</v>
      </c>
      <c r="X46" s="44"/>
      <c r="Y46" s="44">
        <f t="shared" si="5"/>
        <v>1590511.63</v>
      </c>
    </row>
    <row r="47" spans="1:25" x14ac:dyDescent="0.3">
      <c r="A47">
        <v>16</v>
      </c>
      <c r="B47" t="s">
        <v>32</v>
      </c>
      <c r="C47" s="45">
        <f>'квітень 2025'!Y47</f>
        <v>4594068.6900000004</v>
      </c>
      <c r="D47" s="44">
        <v>793554.79</v>
      </c>
      <c r="E47" s="44">
        <v>175620.11</v>
      </c>
      <c r="F47" s="44">
        <v>3606</v>
      </c>
      <c r="G47" s="44"/>
      <c r="H47" s="44">
        <v>21991.3</v>
      </c>
      <c r="I47" s="44">
        <v>70462.240000000005</v>
      </c>
      <c r="J47" s="45">
        <v>3678.22</v>
      </c>
      <c r="K47" s="45">
        <v>600</v>
      </c>
      <c r="L47" s="44"/>
      <c r="M47" s="44"/>
      <c r="N47" s="44">
        <v>25806.27</v>
      </c>
      <c r="O47" s="63">
        <v>7804.97</v>
      </c>
      <c r="P47" s="44">
        <v>5885.87</v>
      </c>
      <c r="Q47" s="44"/>
      <c r="R47" s="44"/>
      <c r="S47" s="44"/>
      <c r="T47" s="44"/>
      <c r="U47" s="44"/>
      <c r="V47" s="44"/>
      <c r="W47" s="44">
        <f t="shared" si="4"/>
        <v>1109009.7700000003</v>
      </c>
      <c r="X47" s="44"/>
      <c r="Y47" s="44">
        <f t="shared" si="5"/>
        <v>5703078.4600000009</v>
      </c>
    </row>
    <row r="48" spans="1:25" x14ac:dyDescent="0.3">
      <c r="A48">
        <v>17</v>
      </c>
      <c r="B48" t="s">
        <v>33</v>
      </c>
      <c r="C48" s="45">
        <f>'квітень 2025'!Y48</f>
        <v>2574315.41</v>
      </c>
      <c r="D48" s="44">
        <v>514233.46</v>
      </c>
      <c r="E48" s="44">
        <v>112910.85</v>
      </c>
      <c r="F48" s="44">
        <v>2319.1999999999998</v>
      </c>
      <c r="G48" s="44"/>
      <c r="H48" s="44">
        <v>12660.52</v>
      </c>
      <c r="I48" s="44">
        <v>24446.400000000001</v>
      </c>
      <c r="J48" s="45">
        <v>9058.2199999999993</v>
      </c>
      <c r="K48" s="44"/>
      <c r="L48" s="44"/>
      <c r="M48" s="44">
        <v>789</v>
      </c>
      <c r="N48" s="44">
        <v>28958.27</v>
      </c>
      <c r="O48" s="63">
        <v>3867.71</v>
      </c>
      <c r="P48" s="44">
        <v>4900.13</v>
      </c>
      <c r="Q48" s="44"/>
      <c r="R48" s="44"/>
      <c r="S48" s="44"/>
      <c r="T48" s="44"/>
      <c r="U48" s="44"/>
      <c r="V48" s="44"/>
      <c r="W48" s="44">
        <f t="shared" si="4"/>
        <v>714143.76</v>
      </c>
      <c r="X48" s="44"/>
      <c r="Y48" s="44">
        <f t="shared" si="5"/>
        <v>3288459.17</v>
      </c>
    </row>
    <row r="49" spans="1:25" x14ac:dyDescent="0.3">
      <c r="A49">
        <v>18</v>
      </c>
      <c r="B49" t="s">
        <v>34</v>
      </c>
      <c r="C49" s="45">
        <f>'квітень 2025'!Y49</f>
        <v>1848198.1</v>
      </c>
      <c r="D49" s="44">
        <v>345834.38</v>
      </c>
      <c r="E49" s="44">
        <v>76083.59</v>
      </c>
      <c r="F49" s="44">
        <v>663</v>
      </c>
      <c r="G49" s="44"/>
      <c r="H49" s="44"/>
      <c r="I49" s="44"/>
      <c r="J49" s="45">
        <v>1122.22</v>
      </c>
      <c r="K49" s="44"/>
      <c r="L49" s="44"/>
      <c r="M49" s="44">
        <v>78.900000000000006</v>
      </c>
      <c r="N49" s="44">
        <v>9634.7099999999991</v>
      </c>
      <c r="O49" s="44"/>
      <c r="P49" s="44">
        <v>2101</v>
      </c>
      <c r="Q49" s="44"/>
      <c r="R49" s="44"/>
      <c r="S49" s="44"/>
      <c r="T49" s="44"/>
      <c r="U49" s="44"/>
      <c r="V49" s="44"/>
      <c r="W49" s="44">
        <f t="shared" si="4"/>
        <v>435517.8</v>
      </c>
      <c r="X49" s="44"/>
      <c r="Y49" s="44">
        <f t="shared" si="5"/>
        <v>2283715.9</v>
      </c>
    </row>
    <row r="50" spans="1:25" ht="14.4" x14ac:dyDescent="0.3">
      <c r="A50" s="2"/>
      <c r="B50" s="3" t="s">
        <v>35</v>
      </c>
      <c r="C50" s="47">
        <f>SUM(C32:C49)</f>
        <v>87755014.309999987</v>
      </c>
      <c r="D50" s="47">
        <f t="shared" ref="D50:V50" si="6">SUM(D32:D49)</f>
        <v>14918462.750000002</v>
      </c>
      <c r="E50" s="47">
        <f t="shared" si="6"/>
        <v>3314547.0999999996</v>
      </c>
      <c r="F50" s="47">
        <f t="shared" si="6"/>
        <v>168080.5</v>
      </c>
      <c r="G50" s="47">
        <f t="shared" si="6"/>
        <v>0</v>
      </c>
      <c r="H50" s="47">
        <f t="shared" si="6"/>
        <v>334236.10000000003</v>
      </c>
      <c r="I50" s="47">
        <f t="shared" si="6"/>
        <v>2003000.3299999998</v>
      </c>
      <c r="J50" s="47">
        <f t="shared" si="6"/>
        <v>309692.99999999988</v>
      </c>
      <c r="K50" s="47">
        <f t="shared" si="6"/>
        <v>11970</v>
      </c>
      <c r="L50" s="47">
        <f t="shared" si="6"/>
        <v>0</v>
      </c>
      <c r="M50" s="47">
        <f t="shared" si="6"/>
        <v>87792.87</v>
      </c>
      <c r="N50" s="47">
        <f t="shared" si="6"/>
        <v>552942.91999999993</v>
      </c>
      <c r="O50" s="47">
        <f t="shared" si="6"/>
        <v>53484.6</v>
      </c>
      <c r="P50" s="47">
        <f t="shared" si="6"/>
        <v>53085.81</v>
      </c>
      <c r="Q50" s="47">
        <f t="shared" si="6"/>
        <v>0</v>
      </c>
      <c r="R50" s="47">
        <f t="shared" si="6"/>
        <v>0</v>
      </c>
      <c r="S50" s="47">
        <f t="shared" si="6"/>
        <v>0</v>
      </c>
      <c r="T50" s="47">
        <f t="shared" si="6"/>
        <v>0</v>
      </c>
      <c r="U50" s="47">
        <f t="shared" si="6"/>
        <v>0</v>
      </c>
      <c r="V50" s="47">
        <f t="shared" si="6"/>
        <v>0</v>
      </c>
      <c r="W50" s="48">
        <f>SUM(W32:W49)</f>
        <v>21807295.980000004</v>
      </c>
      <c r="X50" s="48"/>
      <c r="Y50" s="48">
        <f t="shared" ref="Y50" si="7">SUM(Y32:Y49)</f>
        <v>109562310.29000001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>
        <f>'квітень 2025'!Y52</f>
        <v>1683114.84</v>
      </c>
      <c r="D52" s="44">
        <v>191824.93</v>
      </c>
      <c r="E52" s="44">
        <v>45238.36</v>
      </c>
      <c r="F52" s="44"/>
      <c r="G52" s="44"/>
      <c r="H52" s="44"/>
      <c r="I52" s="44"/>
      <c r="J52" s="45">
        <v>1035.8800000000001</v>
      </c>
      <c r="K52" s="44"/>
      <c r="L52" s="44"/>
      <c r="M52" s="44"/>
      <c r="N52" s="44">
        <v>467.66</v>
      </c>
      <c r="O52" s="44"/>
      <c r="P52" s="44"/>
      <c r="Q52" s="44"/>
      <c r="R52" s="44"/>
      <c r="S52" s="44"/>
      <c r="T52" s="44"/>
      <c r="U52" s="44"/>
      <c r="V52" s="44"/>
      <c r="W52" s="44">
        <f>SUM(D52:V52)</f>
        <v>238566.83</v>
      </c>
      <c r="X52" s="44"/>
      <c r="Y52" s="44">
        <f>C52+W52</f>
        <v>1921681.6700000002</v>
      </c>
    </row>
    <row r="53" spans="1:25" x14ac:dyDescent="0.3">
      <c r="A53">
        <v>2</v>
      </c>
      <c r="B53" t="s">
        <v>38</v>
      </c>
      <c r="C53" s="45">
        <f>'квітень 2025'!Y53</f>
        <v>1280776.6099999999</v>
      </c>
      <c r="D53" s="44">
        <v>145059.19</v>
      </c>
      <c r="E53" s="44">
        <v>32325.24</v>
      </c>
      <c r="F53" s="44"/>
      <c r="G53" s="44"/>
      <c r="H53" s="44"/>
      <c r="I53" s="44"/>
      <c r="J53" s="45">
        <v>679.88</v>
      </c>
      <c r="K53" s="44"/>
      <c r="L53" s="44"/>
      <c r="M53" s="44">
        <v>224.92</v>
      </c>
      <c r="N53" s="44">
        <v>2805.94</v>
      </c>
      <c r="O53" s="44"/>
      <c r="P53" s="44">
        <v>57.08</v>
      </c>
      <c r="Q53" s="44"/>
      <c r="R53" s="44"/>
      <c r="S53" s="44"/>
      <c r="T53" s="44"/>
      <c r="U53" s="44"/>
      <c r="V53" s="44"/>
      <c r="W53" s="44">
        <f t="shared" ref="W53:W54" si="8">SUM(D53:V53)</f>
        <v>181152.25</v>
      </c>
      <c r="X53" s="44"/>
      <c r="Y53" s="44">
        <f t="shared" ref="Y53:Y54" si="9">C53+W53</f>
        <v>1461928.8599999999</v>
      </c>
    </row>
    <row r="54" spans="1:25" ht="14.4" x14ac:dyDescent="0.3">
      <c r="A54">
        <v>3</v>
      </c>
      <c r="B54" t="s">
        <v>39</v>
      </c>
      <c r="C54" s="45">
        <f>'квітень 2025'!Y54</f>
        <v>806580.27</v>
      </c>
      <c r="D54" s="49">
        <v>170884.6</v>
      </c>
      <c r="E54" s="49">
        <v>39297.81</v>
      </c>
      <c r="F54" s="44"/>
      <c r="G54" s="44"/>
      <c r="H54" s="44"/>
      <c r="I54" s="44"/>
      <c r="J54" s="67">
        <v>935.88</v>
      </c>
      <c r="K54" s="44"/>
      <c r="L54" s="44"/>
      <c r="M54" s="44"/>
      <c r="N54" s="44">
        <v>1777.09</v>
      </c>
      <c r="O54" s="44"/>
      <c r="P54" s="44"/>
      <c r="Q54" s="44"/>
      <c r="R54" s="44"/>
      <c r="S54" s="44"/>
      <c r="T54" s="44"/>
      <c r="U54" s="44"/>
      <c r="V54" s="44"/>
      <c r="W54" s="44">
        <f t="shared" si="8"/>
        <v>212895.38</v>
      </c>
      <c r="X54" s="44"/>
      <c r="Y54" s="44">
        <f t="shared" si="9"/>
        <v>1019475.65</v>
      </c>
    </row>
    <row r="55" spans="1:25" ht="14.4" x14ac:dyDescent="0.3">
      <c r="A55" s="2"/>
      <c r="B55" s="3" t="s">
        <v>40</v>
      </c>
      <c r="C55" s="47">
        <f>SUM(C52:C54)</f>
        <v>3770471.72</v>
      </c>
      <c r="D55" s="47">
        <f t="shared" ref="D55:V55" si="10">SUM(D52:D54)</f>
        <v>507768.72</v>
      </c>
      <c r="E55" s="47">
        <f t="shared" si="10"/>
        <v>116861.41</v>
      </c>
      <c r="F55" s="47">
        <f t="shared" si="10"/>
        <v>0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2651.6400000000003</v>
      </c>
      <c r="K55" s="47">
        <f t="shared" si="10"/>
        <v>0</v>
      </c>
      <c r="L55" s="47">
        <f t="shared" si="10"/>
        <v>0</v>
      </c>
      <c r="M55" s="47">
        <f t="shared" si="10"/>
        <v>224.92</v>
      </c>
      <c r="N55" s="47">
        <f t="shared" si="10"/>
        <v>5050.6899999999996</v>
      </c>
      <c r="O55" s="47">
        <f t="shared" si="10"/>
        <v>0</v>
      </c>
      <c r="P55" s="47">
        <f t="shared" si="10"/>
        <v>57.08</v>
      </c>
      <c r="Q55" s="47">
        <f t="shared" si="10"/>
        <v>0</v>
      </c>
      <c r="R55" s="47">
        <f t="shared" si="10"/>
        <v>0</v>
      </c>
      <c r="S55" s="47">
        <f t="shared" si="10"/>
        <v>0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632614.46</v>
      </c>
      <c r="X55" s="48"/>
      <c r="Y55" s="48">
        <f t="shared" ref="Y55" si="11">SUM(Y52:Y54)</f>
        <v>4403086.1800000006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>
        <f>'квітень 2025'!Y57</f>
        <v>513933.92</v>
      </c>
      <c r="D57" s="51">
        <v>99486.65</v>
      </c>
      <c r="E57" s="51">
        <v>23610.06</v>
      </c>
      <c r="F57" s="48"/>
      <c r="G57" s="48"/>
      <c r="H57" s="48"/>
      <c r="I57" s="48"/>
      <c r="J57" s="48">
        <v>935</v>
      </c>
      <c r="K57" s="48"/>
      <c r="L57" s="48"/>
      <c r="M57" s="51">
        <v>369.64</v>
      </c>
      <c r="N57" s="51">
        <v>1402.97</v>
      </c>
      <c r="O57" s="48"/>
      <c r="P57" s="48"/>
      <c r="Q57" s="48"/>
      <c r="R57" s="48"/>
      <c r="S57" s="48"/>
      <c r="T57" s="48"/>
      <c r="U57" s="48"/>
      <c r="V57" s="48"/>
      <c r="W57" s="48">
        <f>SUM(D57:V57)</f>
        <v>125804.31999999999</v>
      </c>
      <c r="X57" s="48"/>
      <c r="Y57" s="48">
        <f>C57+W57</f>
        <v>639738.24</v>
      </c>
    </row>
    <row r="58" spans="1:25" x14ac:dyDescent="0.3">
      <c r="B58" s="5"/>
      <c r="C58" s="5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>
        <f>'квітень 2025'!Y59</f>
        <v>2952710.0700000003</v>
      </c>
      <c r="D59" s="48">
        <v>396030.44</v>
      </c>
      <c r="E59" s="48">
        <v>86592.95</v>
      </c>
      <c r="F59" s="48"/>
      <c r="G59" s="48"/>
      <c r="H59" s="48"/>
      <c r="I59" s="48"/>
      <c r="J59" s="48">
        <v>12978</v>
      </c>
      <c r="K59" s="48">
        <v>5100</v>
      </c>
      <c r="L59" s="48"/>
      <c r="M59" s="51">
        <v>2135.11</v>
      </c>
      <c r="N59" s="51">
        <v>36056.29</v>
      </c>
      <c r="O59" s="48"/>
      <c r="P59" s="48"/>
      <c r="Q59" s="48"/>
      <c r="R59" s="48"/>
      <c r="S59" s="48"/>
      <c r="T59" s="48"/>
      <c r="U59" s="48"/>
      <c r="V59" s="48"/>
      <c r="W59" s="48">
        <f t="shared" ref="W59:W61" si="12">SUM(D59:V59)</f>
        <v>538892.79</v>
      </c>
      <c r="X59" s="48"/>
      <c r="Y59" s="48">
        <f t="shared" ref="Y59:Y61" si="13">C59+W59</f>
        <v>3491602.8600000003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>
        <f>'квітень 2025'!Y61</f>
        <v>662463.35</v>
      </c>
      <c r="D61" s="51">
        <v>131346.44</v>
      </c>
      <c r="E61" s="51">
        <v>28896.22</v>
      </c>
      <c r="F61" s="48"/>
      <c r="G61" s="48"/>
      <c r="H61" s="48"/>
      <c r="I61" s="48"/>
      <c r="J61" s="48"/>
      <c r="K61" s="48"/>
      <c r="L61" s="51"/>
      <c r="M61" s="48"/>
      <c r="N61" s="66">
        <v>4826.21</v>
      </c>
      <c r="O61" s="48"/>
      <c r="P61" s="48"/>
      <c r="Q61" s="48"/>
      <c r="R61" s="48"/>
      <c r="S61" s="48"/>
      <c r="T61" s="48"/>
      <c r="U61" s="48"/>
      <c r="V61" s="48"/>
      <c r="W61" s="48">
        <f t="shared" si="12"/>
        <v>165068.87</v>
      </c>
      <c r="X61" s="48"/>
      <c r="Y61" s="48">
        <f t="shared" si="13"/>
        <v>827532.22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55</v>
      </c>
      <c r="C63" s="53" t="s">
        <v>57</v>
      </c>
      <c r="D63" s="54">
        <f>D30+D50+D55+D57+D59+D61</f>
        <v>22743333.390000001</v>
      </c>
      <c r="E63" s="54">
        <f t="shared" ref="E63:W63" si="14">E30+E50+E55+E57+E59+E61</f>
        <v>5051671.0799999991</v>
      </c>
      <c r="F63" s="54">
        <f t="shared" si="14"/>
        <v>175910.5</v>
      </c>
      <c r="G63" s="54">
        <f t="shared" si="14"/>
        <v>0</v>
      </c>
      <c r="H63" s="54">
        <f t="shared" si="14"/>
        <v>1941994.4800000002</v>
      </c>
      <c r="I63" s="54">
        <f t="shared" si="14"/>
        <v>2003000.3299999998</v>
      </c>
      <c r="J63" s="54">
        <f t="shared" si="14"/>
        <v>562163.2899999998</v>
      </c>
      <c r="K63" s="54">
        <f t="shared" si="14"/>
        <v>17070</v>
      </c>
      <c r="L63" s="54">
        <f t="shared" si="14"/>
        <v>0</v>
      </c>
      <c r="M63" s="54">
        <f t="shared" si="14"/>
        <v>177934.06000000003</v>
      </c>
      <c r="N63" s="54">
        <f t="shared" si="14"/>
        <v>1202818.68</v>
      </c>
      <c r="O63" s="54">
        <f t="shared" si="14"/>
        <v>268896.08</v>
      </c>
      <c r="P63" s="54">
        <f t="shared" si="14"/>
        <v>133178.11999999997</v>
      </c>
      <c r="Q63" s="54">
        <f t="shared" si="14"/>
        <v>0</v>
      </c>
      <c r="R63" s="54">
        <f t="shared" si="14"/>
        <v>0</v>
      </c>
      <c r="S63" s="54">
        <f t="shared" si="14"/>
        <v>0</v>
      </c>
      <c r="T63" s="54">
        <f t="shared" si="14"/>
        <v>0</v>
      </c>
      <c r="U63" s="54">
        <f t="shared" si="14"/>
        <v>0</v>
      </c>
      <c r="V63" s="54">
        <f t="shared" si="14"/>
        <v>0</v>
      </c>
      <c r="W63" s="54">
        <f t="shared" si="14"/>
        <v>34277970.009999998</v>
      </c>
      <c r="X63" s="54"/>
      <c r="Y63" s="55" t="s">
        <v>57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56</v>
      </c>
      <c r="C65" s="56">
        <f>C30+C50+C55+C57+C59+C61</f>
        <v>141453104.11999995</v>
      </c>
      <c r="D65" s="57">
        <f>D8+D63</f>
        <v>22743333.390000001</v>
      </c>
      <c r="E65" s="57">
        <f t="shared" ref="E65:V65" si="15">E8+E63</f>
        <v>5051671.0799999991</v>
      </c>
      <c r="F65" s="57">
        <f t="shared" si="15"/>
        <v>175910.5</v>
      </c>
      <c r="G65" s="57">
        <f t="shared" si="15"/>
        <v>0</v>
      </c>
      <c r="H65" s="57">
        <f t="shared" si="15"/>
        <v>1941994.4800000002</v>
      </c>
      <c r="I65" s="57">
        <f t="shared" si="15"/>
        <v>2003000.3299999998</v>
      </c>
      <c r="J65" s="57">
        <f t="shared" si="15"/>
        <v>562163.2899999998</v>
      </c>
      <c r="K65" s="57">
        <f t="shared" si="15"/>
        <v>17070</v>
      </c>
      <c r="L65" s="57">
        <f t="shared" si="15"/>
        <v>0</v>
      </c>
      <c r="M65" s="57">
        <f t="shared" si="15"/>
        <v>177934.06000000003</v>
      </c>
      <c r="N65" s="57">
        <f t="shared" si="15"/>
        <v>1202818.68</v>
      </c>
      <c r="O65" s="57">
        <f t="shared" si="15"/>
        <v>268896.08</v>
      </c>
      <c r="P65" s="57">
        <f t="shared" si="15"/>
        <v>133178.11999999997</v>
      </c>
      <c r="Q65" s="57">
        <f t="shared" si="15"/>
        <v>0</v>
      </c>
      <c r="R65" s="57">
        <f t="shared" si="15"/>
        <v>0</v>
      </c>
      <c r="S65" s="57">
        <f t="shared" si="15"/>
        <v>0</v>
      </c>
      <c r="T65" s="57">
        <f t="shared" si="15"/>
        <v>0</v>
      </c>
      <c r="U65" s="57">
        <f t="shared" si="15"/>
        <v>0</v>
      </c>
      <c r="V65" s="57">
        <f t="shared" si="15"/>
        <v>0</v>
      </c>
      <c r="W65" s="58" t="s">
        <v>57</v>
      </c>
      <c r="X65" s="57"/>
      <c r="Y65" s="57">
        <f>Y30+Y50+Y55+Y57+Y59+Y61</f>
        <v>175731074.13000005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62</v>
      </c>
      <c r="C67" s="64">
        <f>'квітень 2025'!Y67</f>
        <v>14480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>
        <v>5430</v>
      </c>
      <c r="R67" s="48"/>
      <c r="S67" s="48"/>
      <c r="T67" s="48"/>
      <c r="U67" s="48"/>
      <c r="V67" s="48"/>
      <c r="W67" s="48">
        <f>SUM(D67:V67)</f>
        <v>5430</v>
      </c>
      <c r="X67" s="48"/>
      <c r="Y67" s="48">
        <f>C67+W67</f>
        <v>19910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4.4" x14ac:dyDescent="0.3">
      <c r="A70" s="16"/>
      <c r="B70" s="19"/>
      <c r="C70" s="45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49"/>
      <c r="E73" s="49"/>
      <c r="F73" s="44"/>
      <c r="G73" s="44"/>
      <c r="H73" s="44"/>
      <c r="I73" s="44"/>
      <c r="J73" s="67"/>
      <c r="K73" s="44"/>
      <c r="L73" s="49"/>
      <c r="M73" s="44"/>
      <c r="N73" s="49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ht="14.4" x14ac:dyDescent="0.3">
      <c r="A74" s="17"/>
      <c r="B74" s="20"/>
      <c r="C74" s="45"/>
      <c r="D74" s="44"/>
      <c r="E74" s="44"/>
      <c r="F74" s="44"/>
      <c r="G74" s="44"/>
      <c r="H74" s="44"/>
      <c r="I74" s="44"/>
      <c r="J74" s="45"/>
      <c r="K74" s="44"/>
      <c r="L74" s="44"/>
      <c r="M74" s="44"/>
      <c r="N74" s="49"/>
      <c r="O74" s="44"/>
      <c r="P74" s="44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51"/>
      <c r="N77" s="51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E51" activePane="bottomRight" state="frozen"/>
      <selection pane="topRight" activeCell="C1" sqref="C1"/>
      <selection pane="bottomLeft" activeCell="A9" sqref="A9"/>
      <selection pane="bottomRight" activeCell="A69" sqref="A69:XFD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7" customWidth="1"/>
    <col min="5" max="5" width="13.77734375" customWidth="1"/>
    <col min="6" max="6" width="12.77734375" customWidth="1"/>
    <col min="7" max="7" width="12.44140625" customWidth="1"/>
    <col min="8" max="8" width="13.77734375" customWidth="1"/>
    <col min="9" max="9" width="14.33203125" customWidth="1"/>
    <col min="10" max="10" width="13.3320312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5.664062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69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82.8" x14ac:dyDescent="0.3">
      <c r="D6" s="32" t="s">
        <v>76</v>
      </c>
      <c r="E6" s="32" t="s">
        <v>77</v>
      </c>
      <c r="F6" s="32" t="s">
        <v>100</v>
      </c>
      <c r="G6" s="32" t="s">
        <v>78</v>
      </c>
      <c r="H6" s="32" t="s">
        <v>79</v>
      </c>
      <c r="I6" s="32" t="s">
        <v>80</v>
      </c>
      <c r="J6" s="32" t="s">
        <v>81</v>
      </c>
      <c r="K6" s="32" t="s">
        <v>82</v>
      </c>
      <c r="L6" s="32" t="s">
        <v>83</v>
      </c>
      <c r="M6" s="32" t="s">
        <v>84</v>
      </c>
      <c r="N6" s="32" t="s">
        <v>85</v>
      </c>
      <c r="O6" s="32" t="s">
        <v>86</v>
      </c>
      <c r="P6" s="32" t="s">
        <v>87</v>
      </c>
      <c r="Q6" s="32" t="s">
        <v>88</v>
      </c>
      <c r="R6" s="32" t="s">
        <v>89</v>
      </c>
      <c r="S6" s="32" t="s">
        <v>97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0">
        <f>D8+E8+F8+G8+H8+I8+J8+K8+L8+M8+N8+O8+P8+Q8+R8+S8+T8+U8+V8</f>
        <v>0</v>
      </c>
      <c r="D8" s="41">
        <f>'травень 2025'!D81</f>
        <v>0</v>
      </c>
      <c r="E8" s="41">
        <f>'травень 2025'!E81</f>
        <v>0</v>
      </c>
      <c r="F8" s="41">
        <f>'травень 2025'!F81</f>
        <v>0</v>
      </c>
      <c r="G8" s="41">
        <f>'травень 2025'!G81</f>
        <v>0</v>
      </c>
      <c r="H8" s="41">
        <f>'травень 2025'!H81</f>
        <v>0</v>
      </c>
      <c r="I8" s="41">
        <f>'травень 2025'!I81</f>
        <v>0</v>
      </c>
      <c r="J8" s="41">
        <f>'травень 2025'!J81</f>
        <v>0</v>
      </c>
      <c r="K8" s="41">
        <f>'травень 2025'!K81</f>
        <v>0</v>
      </c>
      <c r="L8" s="41">
        <f>'травень 2025'!L81</f>
        <v>0</v>
      </c>
      <c r="M8" s="41">
        <f>'травень 2025'!M81</f>
        <v>0</v>
      </c>
      <c r="N8" s="41">
        <f>'травень 2025'!N81</f>
        <v>0</v>
      </c>
      <c r="O8" s="41">
        <f>'травень 2025'!O81</f>
        <v>0</v>
      </c>
      <c r="P8" s="41">
        <f>'травень 2025'!P81</f>
        <v>0</v>
      </c>
      <c r="Q8" s="41">
        <f>'травень 2025'!Q81</f>
        <v>0</v>
      </c>
      <c r="R8" s="41">
        <f>'травень 2025'!R81</f>
        <v>0</v>
      </c>
      <c r="S8" s="41">
        <f>'травень 2025'!S81</f>
        <v>0</v>
      </c>
      <c r="T8" s="41">
        <f>'травень 2025'!T81</f>
        <v>0</v>
      </c>
      <c r="U8" s="41">
        <f>'травень 2025'!U81</f>
        <v>0</v>
      </c>
      <c r="V8" s="41">
        <f>'травень 2025'!V81</f>
        <v>0</v>
      </c>
      <c r="W8" s="42" t="s">
        <v>57</v>
      </c>
      <c r="X8" s="41"/>
      <c r="Y8" s="42" t="s">
        <v>57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>
        <f>'травень 2025'!Y10</f>
        <v>4542872.0999999996</v>
      </c>
      <c r="D10" s="46">
        <v>536277.1</v>
      </c>
      <c r="E10" s="46">
        <v>123146.29</v>
      </c>
      <c r="F10" s="44"/>
      <c r="G10" s="44"/>
      <c r="H10" s="44">
        <v>98148.52</v>
      </c>
      <c r="I10" s="44"/>
      <c r="J10" s="45">
        <v>2825.98</v>
      </c>
      <c r="K10" s="44"/>
      <c r="L10" s="44"/>
      <c r="M10" s="44">
        <v>9241</v>
      </c>
      <c r="N10" s="44">
        <v>40265.22</v>
      </c>
      <c r="O10" s="44"/>
      <c r="P10" s="44">
        <v>823.28</v>
      </c>
      <c r="Q10" s="44"/>
      <c r="R10" s="44"/>
      <c r="S10" s="44"/>
      <c r="T10" s="44"/>
      <c r="U10" s="44"/>
      <c r="V10" s="44"/>
      <c r="W10" s="44">
        <f>SUM(D10:V10)</f>
        <v>810727.39</v>
      </c>
      <c r="X10" s="44"/>
      <c r="Y10" s="44">
        <f>W10+C10</f>
        <v>5353599.4899999993</v>
      </c>
    </row>
    <row r="11" spans="1:25" x14ac:dyDescent="0.3">
      <c r="A11">
        <v>2</v>
      </c>
      <c r="B11" t="s">
        <v>2</v>
      </c>
      <c r="C11" s="45">
        <f>'травень 2025'!Y11</f>
        <v>4062914.9699999997</v>
      </c>
      <c r="D11" s="46">
        <v>548877.59</v>
      </c>
      <c r="E11" s="46">
        <v>119254.79</v>
      </c>
      <c r="F11" s="44">
        <v>553.79999999999995</v>
      </c>
      <c r="G11" s="44"/>
      <c r="H11" s="44">
        <v>81708.070000000007</v>
      </c>
      <c r="I11" s="44"/>
      <c r="J11" s="45">
        <v>31166.6</v>
      </c>
      <c r="K11" s="44"/>
      <c r="L11" s="44"/>
      <c r="M11" s="44">
        <v>8316.9</v>
      </c>
      <c r="N11" s="44">
        <v>37824.97</v>
      </c>
      <c r="O11" s="44"/>
      <c r="P11" s="44">
        <v>658.62</v>
      </c>
      <c r="Q11" s="44"/>
      <c r="R11" s="44"/>
      <c r="S11" s="44"/>
      <c r="T11" s="44"/>
      <c r="U11" s="44"/>
      <c r="V11" s="44"/>
      <c r="W11" s="44">
        <f t="shared" ref="W11:W29" si="0">SUM(D11:V11)</f>
        <v>828361.34</v>
      </c>
      <c r="X11" s="44"/>
      <c r="Y11" s="44">
        <f t="shared" ref="Y11:Y29" si="1">W11+C11</f>
        <v>4891276.3099999996</v>
      </c>
    </row>
    <row r="12" spans="1:25" x14ac:dyDescent="0.3">
      <c r="A12">
        <v>3</v>
      </c>
      <c r="B12" t="s">
        <v>3</v>
      </c>
      <c r="C12" s="45">
        <f>'травень 2025'!Y12</f>
        <v>2077534.69</v>
      </c>
      <c r="D12" s="46">
        <v>331801.2</v>
      </c>
      <c r="E12" s="46">
        <v>78274.2</v>
      </c>
      <c r="F12" s="44"/>
      <c r="G12" s="44"/>
      <c r="H12" s="44">
        <v>22002.38</v>
      </c>
      <c r="I12" s="44"/>
      <c r="J12" s="45">
        <v>21346.78</v>
      </c>
      <c r="K12" s="44"/>
      <c r="L12" s="44"/>
      <c r="M12" s="44">
        <v>3711.18</v>
      </c>
      <c r="N12" s="44">
        <v>32381.29</v>
      </c>
      <c r="O12" s="63">
        <v>2697.24</v>
      </c>
      <c r="P12" s="44">
        <v>658.62</v>
      </c>
      <c r="Q12" s="44"/>
      <c r="R12" s="44"/>
      <c r="S12" s="44"/>
      <c r="T12" s="44"/>
      <c r="U12" s="44"/>
      <c r="V12" s="44"/>
      <c r="W12" s="44">
        <f t="shared" si="0"/>
        <v>492872.89</v>
      </c>
      <c r="X12" s="44"/>
      <c r="Y12" s="44">
        <f t="shared" si="1"/>
        <v>2570407.58</v>
      </c>
    </row>
    <row r="13" spans="1:25" x14ac:dyDescent="0.3">
      <c r="A13">
        <v>4</v>
      </c>
      <c r="B13" t="s">
        <v>4</v>
      </c>
      <c r="C13" s="45">
        <f>'травень 2025'!Y13</f>
        <v>0</v>
      </c>
      <c r="D13" s="46"/>
      <c r="E13" s="46"/>
      <c r="F13" s="44"/>
      <c r="G13" s="44"/>
      <c r="H13" s="44"/>
      <c r="I13" s="44"/>
      <c r="J13" s="45"/>
      <c r="K13" s="44"/>
      <c r="L13" s="44"/>
      <c r="M13" s="44"/>
      <c r="N13" s="44"/>
      <c r="O13" s="63"/>
      <c r="P13" s="44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>
        <f t="shared" si="1"/>
        <v>0</v>
      </c>
    </row>
    <row r="14" spans="1:25" x14ac:dyDescent="0.3">
      <c r="A14">
        <v>5</v>
      </c>
      <c r="B14" t="s">
        <v>5</v>
      </c>
      <c r="C14" s="45">
        <f>'травень 2025'!Y14</f>
        <v>4833971</v>
      </c>
      <c r="D14" s="46">
        <v>672113.28</v>
      </c>
      <c r="E14" s="46">
        <v>144374.31</v>
      </c>
      <c r="F14" s="44"/>
      <c r="G14" s="44"/>
      <c r="H14" s="44">
        <v>65926.720000000001</v>
      </c>
      <c r="I14" s="44"/>
      <c r="J14" s="45">
        <v>4642.2</v>
      </c>
      <c r="K14" s="44"/>
      <c r="L14" s="44"/>
      <c r="M14" s="44">
        <v>7854.85</v>
      </c>
      <c r="N14" s="44">
        <v>50467.42</v>
      </c>
      <c r="O14" s="63"/>
      <c r="P14" s="44">
        <v>653.35</v>
      </c>
      <c r="Q14" s="44"/>
      <c r="R14" s="44"/>
      <c r="S14" s="44"/>
      <c r="T14" s="44"/>
      <c r="U14" s="44"/>
      <c r="V14" s="44"/>
      <c r="W14" s="44">
        <f t="shared" si="0"/>
        <v>946032.13</v>
      </c>
      <c r="X14" s="44"/>
      <c r="Y14" s="44">
        <f t="shared" si="1"/>
        <v>5780003.1299999999</v>
      </c>
    </row>
    <row r="15" spans="1:25" x14ac:dyDescent="0.3">
      <c r="A15">
        <v>6</v>
      </c>
      <c r="B15" t="s">
        <v>6</v>
      </c>
      <c r="C15" s="45">
        <f>'травень 2025'!Y15</f>
        <v>4114135.86</v>
      </c>
      <c r="D15" s="46">
        <v>618434.02</v>
      </c>
      <c r="E15" s="46">
        <v>134046.07999999999</v>
      </c>
      <c r="F15" s="44"/>
      <c r="G15" s="44"/>
      <c r="H15" s="44">
        <v>79031.289999999994</v>
      </c>
      <c r="I15" s="44"/>
      <c r="J15" s="45">
        <v>3677.67</v>
      </c>
      <c r="K15" s="44"/>
      <c r="L15" s="44"/>
      <c r="M15" s="44">
        <v>6006.65</v>
      </c>
      <c r="N15" s="44">
        <v>36604.839999999997</v>
      </c>
      <c r="O15" s="63"/>
      <c r="P15" s="44">
        <v>658.62</v>
      </c>
      <c r="Q15" s="44"/>
      <c r="R15" s="44"/>
      <c r="S15" s="44"/>
      <c r="T15" s="44"/>
      <c r="U15" s="44"/>
      <c r="V15" s="44"/>
      <c r="W15" s="44">
        <f t="shared" si="0"/>
        <v>878459.17</v>
      </c>
      <c r="X15" s="44"/>
      <c r="Y15" s="44">
        <f t="shared" si="1"/>
        <v>4992595.03</v>
      </c>
    </row>
    <row r="16" spans="1:25" x14ac:dyDescent="0.3">
      <c r="A16">
        <v>7</v>
      </c>
      <c r="B16" t="s">
        <v>7</v>
      </c>
      <c r="C16" s="45">
        <f>'травень 2025'!Y16</f>
        <v>5079590.83</v>
      </c>
      <c r="D16" s="46">
        <v>644939.31999999995</v>
      </c>
      <c r="E16" s="46">
        <v>144700.99</v>
      </c>
      <c r="F16" s="44"/>
      <c r="G16" s="44"/>
      <c r="H16" s="44">
        <v>127672.83</v>
      </c>
      <c r="I16" s="44"/>
      <c r="J16" s="45">
        <v>9279.39</v>
      </c>
      <c r="K16" s="44">
        <v>300</v>
      </c>
      <c r="L16" s="44"/>
      <c r="M16" s="44">
        <v>7854.85</v>
      </c>
      <c r="N16" s="44">
        <v>78549.23</v>
      </c>
      <c r="O16" s="63"/>
      <c r="P16" s="44">
        <v>1007.25</v>
      </c>
      <c r="Q16" s="44"/>
      <c r="R16" s="44"/>
      <c r="S16" s="44"/>
      <c r="T16" s="44"/>
      <c r="U16" s="44"/>
      <c r="V16" s="44"/>
      <c r="W16" s="44">
        <f t="shared" si="0"/>
        <v>1014303.8599999999</v>
      </c>
      <c r="X16" s="44"/>
      <c r="Y16" s="44">
        <f t="shared" si="1"/>
        <v>6093894.6899999995</v>
      </c>
    </row>
    <row r="17" spans="1:25" x14ac:dyDescent="0.3">
      <c r="A17">
        <v>8</v>
      </c>
      <c r="B17" t="s">
        <v>8</v>
      </c>
      <c r="C17" s="45">
        <f>'травень 2025'!Y17</f>
        <v>2851737.58</v>
      </c>
      <c r="D17" s="46">
        <v>546577.13</v>
      </c>
      <c r="E17" s="46">
        <v>123403.59</v>
      </c>
      <c r="F17" s="44">
        <v>332.28</v>
      </c>
      <c r="G17" s="44"/>
      <c r="H17" s="44">
        <v>16316.62</v>
      </c>
      <c r="I17" s="44"/>
      <c r="J17" s="45">
        <v>23817.71</v>
      </c>
      <c r="K17" s="44"/>
      <c r="L17" s="44"/>
      <c r="M17" s="44">
        <v>2811.5</v>
      </c>
      <c r="N17" s="44">
        <v>31179.94</v>
      </c>
      <c r="O17" s="63">
        <v>3767.07</v>
      </c>
      <c r="P17" s="44">
        <v>15929.31</v>
      </c>
      <c r="Q17" s="44"/>
      <c r="R17" s="44"/>
      <c r="S17" s="44"/>
      <c r="T17" s="44"/>
      <c r="U17" s="44"/>
      <c r="V17" s="44"/>
      <c r="W17" s="44">
        <f t="shared" si="0"/>
        <v>764135.14999999991</v>
      </c>
      <c r="X17" s="44"/>
      <c r="Y17" s="44">
        <f t="shared" si="1"/>
        <v>3615872.73</v>
      </c>
    </row>
    <row r="18" spans="1:25" x14ac:dyDescent="0.3">
      <c r="A18">
        <v>9</v>
      </c>
      <c r="B18" t="s">
        <v>9</v>
      </c>
      <c r="C18" s="45">
        <f>'травень 2025'!Y18</f>
        <v>2849134.39</v>
      </c>
      <c r="D18" s="46">
        <v>299735.06</v>
      </c>
      <c r="E18" s="46">
        <v>63490.12</v>
      </c>
      <c r="F18" s="44">
        <v>553.79999999999995</v>
      </c>
      <c r="G18" s="44"/>
      <c r="H18" s="44">
        <v>39111.129999999997</v>
      </c>
      <c r="I18" s="44"/>
      <c r="J18" s="45">
        <v>7070.15</v>
      </c>
      <c r="K18" s="44"/>
      <c r="L18" s="44"/>
      <c r="M18" s="44">
        <v>5082.55</v>
      </c>
      <c r="N18" s="44">
        <v>32953.82</v>
      </c>
      <c r="O18" s="63"/>
      <c r="P18" s="44">
        <v>493.97</v>
      </c>
      <c r="Q18" s="44"/>
      <c r="R18" s="44"/>
      <c r="S18" s="44"/>
      <c r="T18" s="44"/>
      <c r="U18" s="44"/>
      <c r="V18" s="44"/>
      <c r="W18" s="44">
        <f t="shared" si="0"/>
        <v>448490.6</v>
      </c>
      <c r="X18" s="44"/>
      <c r="Y18" s="44">
        <f t="shared" si="1"/>
        <v>3297624.99</v>
      </c>
    </row>
    <row r="19" spans="1:25" x14ac:dyDescent="0.3">
      <c r="A19">
        <v>10</v>
      </c>
      <c r="B19" t="s">
        <v>10</v>
      </c>
      <c r="C19" s="45">
        <f>'травень 2025'!Y19</f>
        <v>3622910.0700000003</v>
      </c>
      <c r="D19" s="46">
        <v>426941.66</v>
      </c>
      <c r="E19" s="46">
        <v>92666.06</v>
      </c>
      <c r="F19" s="44">
        <v>12807.6</v>
      </c>
      <c r="G19" s="44"/>
      <c r="H19" s="44">
        <v>113020.96</v>
      </c>
      <c r="I19" s="44"/>
      <c r="J19" s="45">
        <v>4504.1499999999996</v>
      </c>
      <c r="K19" s="44"/>
      <c r="L19" s="44"/>
      <c r="M19" s="44">
        <v>6930.75</v>
      </c>
      <c r="N19" s="44">
        <v>14576.75</v>
      </c>
      <c r="O19" s="63"/>
      <c r="P19" s="44">
        <v>164.65</v>
      </c>
      <c r="Q19" s="44"/>
      <c r="R19" s="44"/>
      <c r="S19" s="44"/>
      <c r="T19" s="44"/>
      <c r="U19" s="44"/>
      <c r="V19" s="44"/>
      <c r="W19" s="44">
        <f t="shared" si="0"/>
        <v>671612.58</v>
      </c>
      <c r="X19" s="44"/>
      <c r="Y19" s="44">
        <f t="shared" si="1"/>
        <v>4294522.6500000004</v>
      </c>
    </row>
    <row r="20" spans="1:25" x14ac:dyDescent="0.3">
      <c r="A20">
        <v>11</v>
      </c>
      <c r="B20" t="s">
        <v>11</v>
      </c>
      <c r="C20" s="45">
        <f>'травень 2025'!Y20</f>
        <v>2927952.67</v>
      </c>
      <c r="D20" s="46">
        <v>250369.81</v>
      </c>
      <c r="E20" s="46">
        <v>54689.94</v>
      </c>
      <c r="F20" s="44">
        <v>553.79999999999995</v>
      </c>
      <c r="G20" s="44"/>
      <c r="H20" s="44">
        <v>65617.539999999994</v>
      </c>
      <c r="I20" s="44"/>
      <c r="J20" s="45">
        <v>5533.69</v>
      </c>
      <c r="K20" s="44"/>
      <c r="L20" s="44"/>
      <c r="M20" s="44">
        <v>5544.6</v>
      </c>
      <c r="N20" s="44">
        <v>28486.27</v>
      </c>
      <c r="O20" s="63"/>
      <c r="P20" s="44">
        <v>3093.97</v>
      </c>
      <c r="Q20" s="44"/>
      <c r="R20" s="44"/>
      <c r="S20" s="44"/>
      <c r="T20" s="44"/>
      <c r="U20" s="44"/>
      <c r="V20" s="44"/>
      <c r="W20" s="44">
        <f t="shared" si="0"/>
        <v>413889.61999999994</v>
      </c>
      <c r="X20" s="44"/>
      <c r="Y20" s="44">
        <f t="shared" si="1"/>
        <v>3341842.29</v>
      </c>
    </row>
    <row r="21" spans="1:25" x14ac:dyDescent="0.3">
      <c r="A21">
        <v>12</v>
      </c>
      <c r="B21" t="s">
        <v>12</v>
      </c>
      <c r="C21" s="45">
        <f>'травень 2025'!Y21</f>
        <v>3280170.6500000004</v>
      </c>
      <c r="D21" s="46">
        <v>411206.88</v>
      </c>
      <c r="E21" s="46">
        <v>92238.83</v>
      </c>
      <c r="F21" s="44"/>
      <c r="G21" s="44"/>
      <c r="H21" s="44">
        <v>53059.76</v>
      </c>
      <c r="I21" s="44"/>
      <c r="J21" s="45">
        <v>6765.98</v>
      </c>
      <c r="K21" s="44"/>
      <c r="L21" s="44"/>
      <c r="M21" s="44">
        <v>4779.55</v>
      </c>
      <c r="N21" s="44">
        <v>32888.120000000003</v>
      </c>
      <c r="O21" s="63">
        <v>5834.91</v>
      </c>
      <c r="P21" s="44">
        <v>26329.31</v>
      </c>
      <c r="Q21" s="44"/>
      <c r="R21" s="44"/>
      <c r="S21" s="44"/>
      <c r="T21" s="44"/>
      <c r="U21" s="44"/>
      <c r="V21" s="44"/>
      <c r="W21" s="44">
        <f t="shared" si="0"/>
        <v>633103.34000000008</v>
      </c>
      <c r="X21" s="44"/>
      <c r="Y21" s="44">
        <f t="shared" si="1"/>
        <v>3913273.99</v>
      </c>
    </row>
    <row r="22" spans="1:25" x14ac:dyDescent="0.3">
      <c r="A22">
        <v>13</v>
      </c>
      <c r="B22" t="s">
        <v>13</v>
      </c>
      <c r="C22" s="45">
        <f>'травень 2025'!Y22</f>
        <v>2643413.1500000004</v>
      </c>
      <c r="D22" s="46">
        <v>464856.23</v>
      </c>
      <c r="E22" s="46">
        <v>102727.25</v>
      </c>
      <c r="F22" s="44">
        <v>553.79999999999995</v>
      </c>
      <c r="G22" s="44"/>
      <c r="H22" s="44">
        <v>74485.210000000006</v>
      </c>
      <c r="I22" s="44"/>
      <c r="J22" s="45">
        <v>24808.92</v>
      </c>
      <c r="K22" s="44">
        <v>300</v>
      </c>
      <c r="L22" s="44"/>
      <c r="M22" s="44">
        <v>2811.5</v>
      </c>
      <c r="N22" s="44">
        <v>31912.02</v>
      </c>
      <c r="O22" s="63">
        <v>3639.76</v>
      </c>
      <c r="P22" s="44">
        <v>8129.31</v>
      </c>
      <c r="Q22" s="44"/>
      <c r="R22" s="44"/>
      <c r="S22" s="44"/>
      <c r="T22" s="44"/>
      <c r="U22" s="44"/>
      <c r="V22" s="44"/>
      <c r="W22" s="44">
        <f t="shared" si="0"/>
        <v>714224.00000000012</v>
      </c>
      <c r="X22" s="44"/>
      <c r="Y22" s="44">
        <f t="shared" si="1"/>
        <v>3357637.1500000004</v>
      </c>
    </row>
    <row r="23" spans="1:25" x14ac:dyDescent="0.3">
      <c r="A23">
        <v>14</v>
      </c>
      <c r="B23" t="s">
        <v>14</v>
      </c>
      <c r="C23" s="45">
        <f>'травень 2025'!Y23</f>
        <v>2903548.67</v>
      </c>
      <c r="D23" s="46">
        <v>383656.57</v>
      </c>
      <c r="E23" s="46">
        <v>84859.44</v>
      </c>
      <c r="F23" s="44"/>
      <c r="G23" s="44"/>
      <c r="H23" s="44">
        <v>24586.52</v>
      </c>
      <c r="I23" s="44"/>
      <c r="J23" s="45">
        <v>21733.52</v>
      </c>
      <c r="K23" s="44"/>
      <c r="L23" s="44"/>
      <c r="M23" s="44">
        <v>4620.5</v>
      </c>
      <c r="N23" s="44">
        <v>44207.19</v>
      </c>
      <c r="O23" s="63">
        <v>5179.67</v>
      </c>
      <c r="P23" s="44">
        <v>658.62</v>
      </c>
      <c r="Q23" s="44"/>
      <c r="R23" s="44"/>
      <c r="S23" s="44"/>
      <c r="T23" s="44"/>
      <c r="U23" s="44"/>
      <c r="V23" s="44"/>
      <c r="W23" s="44">
        <f t="shared" si="0"/>
        <v>569502.03</v>
      </c>
      <c r="X23" s="44"/>
      <c r="Y23" s="44">
        <f t="shared" si="1"/>
        <v>3473050.7</v>
      </c>
    </row>
    <row r="24" spans="1:25" x14ac:dyDescent="0.3">
      <c r="A24">
        <v>15</v>
      </c>
      <c r="B24" t="s">
        <v>15</v>
      </c>
      <c r="C24" s="45">
        <f>'травень 2025'!Y24</f>
        <v>5403728.8599999994</v>
      </c>
      <c r="D24" s="46">
        <v>688034.11</v>
      </c>
      <c r="E24" s="46">
        <v>152670.47</v>
      </c>
      <c r="F24" s="44">
        <v>553.79999999999995</v>
      </c>
      <c r="G24" s="44"/>
      <c r="H24" s="44">
        <v>227731.98</v>
      </c>
      <c r="I24" s="44"/>
      <c r="J24" s="45">
        <v>6220.1</v>
      </c>
      <c r="K24" s="44"/>
      <c r="L24" s="44"/>
      <c r="M24" s="44">
        <v>11089.2</v>
      </c>
      <c r="N24" s="44">
        <v>62227.61</v>
      </c>
      <c r="O24" s="63"/>
      <c r="P24" s="44">
        <v>878.16</v>
      </c>
      <c r="Q24" s="44"/>
      <c r="R24" s="44"/>
      <c r="S24" s="44"/>
      <c r="T24" s="44"/>
      <c r="U24" s="44"/>
      <c r="V24" s="44"/>
      <c r="W24" s="44">
        <f t="shared" si="0"/>
        <v>1149405.4300000002</v>
      </c>
      <c r="X24" s="44"/>
      <c r="Y24" s="44">
        <f t="shared" si="1"/>
        <v>6553134.2899999991</v>
      </c>
    </row>
    <row r="25" spans="1:25" x14ac:dyDescent="0.3">
      <c r="A25">
        <v>16</v>
      </c>
      <c r="B25" t="s">
        <v>16</v>
      </c>
      <c r="C25" s="45">
        <f>'травень 2025'!Y25</f>
        <v>2070067.5199999998</v>
      </c>
      <c r="D25" s="46">
        <v>244293.04</v>
      </c>
      <c r="E25" s="46">
        <v>54676.52</v>
      </c>
      <c r="F25" s="44"/>
      <c r="G25" s="44"/>
      <c r="H25" s="44">
        <v>30486.63</v>
      </c>
      <c r="I25" s="44"/>
      <c r="J25" s="45">
        <v>5320.08</v>
      </c>
      <c r="K25" s="44"/>
      <c r="L25" s="44"/>
      <c r="M25" s="44">
        <v>1848.2</v>
      </c>
      <c r="N25" s="44">
        <v>22526.39</v>
      </c>
      <c r="O25" s="63"/>
      <c r="P25" s="44">
        <v>329.31</v>
      </c>
      <c r="Q25" s="44"/>
      <c r="R25" s="44"/>
      <c r="S25" s="44"/>
      <c r="T25" s="44"/>
      <c r="U25" s="44"/>
      <c r="V25" s="44"/>
      <c r="W25" s="44">
        <f t="shared" si="0"/>
        <v>359480.17000000004</v>
      </c>
      <c r="X25" s="44"/>
      <c r="Y25" s="44">
        <f t="shared" si="1"/>
        <v>2429547.69</v>
      </c>
    </row>
    <row r="26" spans="1:25" x14ac:dyDescent="0.3">
      <c r="A26">
        <v>17</v>
      </c>
      <c r="B26" t="s">
        <v>17</v>
      </c>
      <c r="C26" s="45">
        <f>'травень 2025'!Y26</f>
        <v>884750.19</v>
      </c>
      <c r="D26" s="46">
        <v>89727.52</v>
      </c>
      <c r="E26" s="46">
        <v>17892</v>
      </c>
      <c r="F26" s="44"/>
      <c r="G26" s="44"/>
      <c r="H26" s="44">
        <v>24435.38</v>
      </c>
      <c r="I26" s="44"/>
      <c r="J26" s="45">
        <v>4816.3500000000004</v>
      </c>
      <c r="K26" s="44"/>
      <c r="L26" s="46"/>
      <c r="M26" s="44"/>
      <c r="N26" s="44">
        <v>5913.82</v>
      </c>
      <c r="O26" s="63"/>
      <c r="P26" s="44">
        <v>164.65</v>
      </c>
      <c r="Q26" s="44"/>
      <c r="R26" s="44"/>
      <c r="S26" s="44"/>
      <c r="T26" s="44"/>
      <c r="U26" s="44"/>
      <c r="V26" s="44"/>
      <c r="W26" s="44">
        <f t="shared" si="0"/>
        <v>142949.72</v>
      </c>
      <c r="X26" s="44"/>
      <c r="Y26" s="44">
        <f t="shared" si="1"/>
        <v>1027699.9099999999</v>
      </c>
    </row>
    <row r="27" spans="1:25" x14ac:dyDescent="0.3">
      <c r="A27">
        <v>18</v>
      </c>
      <c r="B27" t="s">
        <v>18</v>
      </c>
      <c r="C27" s="45">
        <f>'травень 2025'!Y27</f>
        <v>1398719.88</v>
      </c>
      <c r="D27" s="46">
        <v>203887.83</v>
      </c>
      <c r="E27" s="46">
        <v>43639.79</v>
      </c>
      <c r="F27" s="44">
        <v>276.89999999999998</v>
      </c>
      <c r="G27" s="44"/>
      <c r="H27" s="44">
        <v>29631.56</v>
      </c>
      <c r="I27" s="44"/>
      <c r="J27" s="45">
        <v>20626.27</v>
      </c>
      <c r="K27" s="44"/>
      <c r="L27" s="46"/>
      <c r="M27" s="44">
        <v>135.28</v>
      </c>
      <c r="N27" s="44">
        <v>15646.71</v>
      </c>
      <c r="O27" s="63">
        <v>2910.65</v>
      </c>
      <c r="P27" s="44"/>
      <c r="Q27" s="44"/>
      <c r="R27" s="44"/>
      <c r="S27" s="44"/>
      <c r="T27" s="44"/>
      <c r="U27" s="44"/>
      <c r="V27" s="44"/>
      <c r="W27" s="44">
        <f t="shared" si="0"/>
        <v>316754.99000000011</v>
      </c>
      <c r="X27" s="44"/>
      <c r="Y27" s="44">
        <f t="shared" si="1"/>
        <v>1715474.87</v>
      </c>
    </row>
    <row r="28" spans="1:25" x14ac:dyDescent="0.3">
      <c r="A28">
        <v>19</v>
      </c>
      <c r="B28" t="s">
        <v>19</v>
      </c>
      <c r="C28" s="45">
        <f>'травень 2025'!Y28</f>
        <v>1047198.45</v>
      </c>
      <c r="D28" s="46">
        <v>185675.82</v>
      </c>
      <c r="E28" s="46">
        <v>41021.75</v>
      </c>
      <c r="F28" s="44">
        <v>276.89999999999998</v>
      </c>
      <c r="G28" s="44"/>
      <c r="H28" s="44">
        <v>25119.759999999998</v>
      </c>
      <c r="I28" s="44"/>
      <c r="J28" s="45">
        <v>5293.39</v>
      </c>
      <c r="K28" s="44"/>
      <c r="L28" s="46"/>
      <c r="M28" s="44">
        <v>1826.28</v>
      </c>
      <c r="N28" s="44">
        <v>11460.73</v>
      </c>
      <c r="O28" s="44"/>
      <c r="P28" s="44">
        <v>164.65</v>
      </c>
      <c r="Q28" s="44"/>
      <c r="R28" s="44"/>
      <c r="S28" s="44"/>
      <c r="T28" s="44"/>
      <c r="U28" s="44"/>
      <c r="V28" s="44"/>
      <c r="W28" s="44">
        <f t="shared" si="0"/>
        <v>270839.28000000003</v>
      </c>
      <c r="X28" s="44"/>
      <c r="Y28" s="44">
        <f t="shared" si="1"/>
        <v>1318037.73</v>
      </c>
    </row>
    <row r="29" spans="1:25" x14ac:dyDescent="0.3">
      <c r="A29">
        <v>20</v>
      </c>
      <c r="B29" t="s">
        <v>20</v>
      </c>
      <c r="C29" s="45">
        <f>'травень 2025'!Y29</f>
        <v>212452.81</v>
      </c>
      <c r="D29" s="46">
        <v>64108.5</v>
      </c>
      <c r="E29" s="46">
        <v>14560.77</v>
      </c>
      <c r="F29" s="44"/>
      <c r="G29" s="44"/>
      <c r="H29" s="44"/>
      <c r="I29" s="44"/>
      <c r="J29" s="44"/>
      <c r="K29" s="44"/>
      <c r="L29" s="46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>
        <f t="shared" si="0"/>
        <v>78669.27</v>
      </c>
      <c r="X29" s="44"/>
      <c r="Y29" s="44">
        <f t="shared" si="1"/>
        <v>291122.08</v>
      </c>
    </row>
    <row r="30" spans="1:25" s="21" customFormat="1" ht="14.4" x14ac:dyDescent="0.3">
      <c r="A30" s="2"/>
      <c r="B30" s="3" t="s">
        <v>21</v>
      </c>
      <c r="C30" s="47">
        <f>SUM(C10:C29)</f>
        <v>56806804.340000011</v>
      </c>
      <c r="D30" s="47">
        <f t="shared" ref="D30:V30" si="2">SUM(D10:D29)</f>
        <v>7611512.6699999999</v>
      </c>
      <c r="E30" s="47">
        <f t="shared" si="2"/>
        <v>1682333.19</v>
      </c>
      <c r="F30" s="47">
        <f t="shared" si="2"/>
        <v>16462.679999999997</v>
      </c>
      <c r="G30" s="47">
        <f t="shared" si="2"/>
        <v>0</v>
      </c>
      <c r="H30" s="47">
        <f t="shared" si="2"/>
        <v>1198092.8599999999</v>
      </c>
      <c r="I30" s="47">
        <f t="shared" si="2"/>
        <v>0</v>
      </c>
      <c r="J30" s="47">
        <f t="shared" si="2"/>
        <v>209448.92999999996</v>
      </c>
      <c r="K30" s="47">
        <f t="shared" si="2"/>
        <v>600</v>
      </c>
      <c r="L30" s="47">
        <f t="shared" si="2"/>
        <v>0</v>
      </c>
      <c r="M30" s="47">
        <f t="shared" si="2"/>
        <v>90465.34</v>
      </c>
      <c r="N30" s="47">
        <f t="shared" si="2"/>
        <v>610072.34</v>
      </c>
      <c r="O30" s="47">
        <f t="shared" si="2"/>
        <v>24029.300000000003</v>
      </c>
      <c r="P30" s="47">
        <f t="shared" si="2"/>
        <v>60795.650000000009</v>
      </c>
      <c r="Q30" s="47">
        <f t="shared" si="2"/>
        <v>0</v>
      </c>
      <c r="R30" s="47">
        <f t="shared" si="2"/>
        <v>0</v>
      </c>
      <c r="S30" s="47">
        <f t="shared" si="2"/>
        <v>0</v>
      </c>
      <c r="T30" s="47">
        <f t="shared" si="2"/>
        <v>0</v>
      </c>
      <c r="U30" s="47">
        <f t="shared" si="2"/>
        <v>0</v>
      </c>
      <c r="V30" s="47">
        <f t="shared" si="2"/>
        <v>0</v>
      </c>
      <c r="W30" s="47">
        <f>SUM(W10:W29)</f>
        <v>11503812.959999999</v>
      </c>
      <c r="X30" s="47"/>
      <c r="Y30" s="47">
        <f t="shared" ref="Y30" si="3">SUM(Y10:Y29)</f>
        <v>68310617.299999982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>
        <f>'травень 2025'!Y32</f>
        <v>6898114.4900000002</v>
      </c>
      <c r="D32" s="44">
        <v>1950959.59</v>
      </c>
      <c r="E32" s="44">
        <v>433632.84</v>
      </c>
      <c r="F32" s="44"/>
      <c r="G32" s="44"/>
      <c r="H32" s="44"/>
      <c r="I32" s="44"/>
      <c r="J32" s="45">
        <v>17075.650000000001</v>
      </c>
      <c r="K32" s="44"/>
      <c r="L32" s="44"/>
      <c r="M32" s="44">
        <v>3823.64</v>
      </c>
      <c r="N32" s="44">
        <v>39551.89</v>
      </c>
      <c r="O32" s="63">
        <v>7567.06</v>
      </c>
      <c r="P32" s="44">
        <v>658.62</v>
      </c>
      <c r="Q32" s="44"/>
      <c r="R32" s="44"/>
      <c r="S32" s="44"/>
      <c r="T32" s="44"/>
      <c r="U32" s="44"/>
      <c r="V32" s="44"/>
      <c r="W32" s="44">
        <f>SUM(D32:V32)</f>
        <v>2453269.2900000005</v>
      </c>
      <c r="X32" s="44"/>
      <c r="Y32" s="44">
        <f>W32+C32</f>
        <v>9351383.7800000012</v>
      </c>
    </row>
    <row r="33" spans="1:25" x14ac:dyDescent="0.3">
      <c r="A33">
        <v>2</v>
      </c>
      <c r="B33" t="s">
        <v>24</v>
      </c>
      <c r="C33" s="45">
        <f>'травень 2025'!Y33</f>
        <v>5467327.3500000006</v>
      </c>
      <c r="D33" s="44">
        <v>1492729.93</v>
      </c>
      <c r="E33" s="44">
        <v>323380.39</v>
      </c>
      <c r="F33" s="44"/>
      <c r="G33" s="44"/>
      <c r="H33" s="44"/>
      <c r="I33" s="44"/>
      <c r="J33" s="45">
        <v>10406.969999999999</v>
      </c>
      <c r="K33" s="44"/>
      <c r="L33" s="44"/>
      <c r="M33" s="44">
        <v>1124.5999999999999</v>
      </c>
      <c r="N33" s="44">
        <v>7509.34</v>
      </c>
      <c r="O33" s="63">
        <v>6259.88</v>
      </c>
      <c r="P33" s="44">
        <v>965.98</v>
      </c>
      <c r="Q33" s="44"/>
      <c r="R33" s="44"/>
      <c r="S33" s="44"/>
      <c r="T33" s="44"/>
      <c r="U33" s="44"/>
      <c r="V33" s="44"/>
      <c r="W33" s="44">
        <f t="shared" ref="W33:W49" si="4">SUM(D33:V33)</f>
        <v>1842377.0899999999</v>
      </c>
      <c r="X33" s="44"/>
      <c r="Y33" s="44">
        <f t="shared" ref="Y33:Y49" si="5">W33+C33</f>
        <v>7309704.4400000004</v>
      </c>
    </row>
    <row r="34" spans="1:25" x14ac:dyDescent="0.3">
      <c r="A34">
        <v>3</v>
      </c>
      <c r="B34" s="10" t="s">
        <v>48</v>
      </c>
      <c r="C34" s="45">
        <f>'травень 2025'!Y34</f>
        <v>4335185.5199999996</v>
      </c>
      <c r="D34" s="44">
        <v>931172.35</v>
      </c>
      <c r="E34" s="44">
        <v>205005.87</v>
      </c>
      <c r="F34" s="44"/>
      <c r="G34" s="44"/>
      <c r="H34" s="44"/>
      <c r="I34" s="44"/>
      <c r="J34" s="45">
        <v>17007.150000000001</v>
      </c>
      <c r="K34" s="44"/>
      <c r="L34" s="44"/>
      <c r="M34" s="44">
        <v>3092.65</v>
      </c>
      <c r="N34" s="44">
        <v>29659.439999999999</v>
      </c>
      <c r="O34" s="63">
        <v>5722.8</v>
      </c>
      <c r="P34" s="44">
        <v>13000</v>
      </c>
      <c r="Q34" s="44"/>
      <c r="R34" s="44"/>
      <c r="S34" s="44"/>
      <c r="T34" s="44"/>
      <c r="U34" s="44"/>
      <c r="V34" s="44"/>
      <c r="W34" s="44">
        <f t="shared" si="4"/>
        <v>1204660.2599999998</v>
      </c>
      <c r="X34" s="44"/>
      <c r="Y34" s="44">
        <f t="shared" si="5"/>
        <v>5539845.7799999993</v>
      </c>
    </row>
    <row r="35" spans="1:25" x14ac:dyDescent="0.3">
      <c r="A35">
        <v>4</v>
      </c>
      <c r="B35" t="s">
        <v>25</v>
      </c>
      <c r="C35" s="45">
        <f>'травень 2025'!Y35</f>
        <v>8926664.8300000001</v>
      </c>
      <c r="D35" s="44">
        <v>2573559.2400000002</v>
      </c>
      <c r="E35" s="44">
        <v>566799.02</v>
      </c>
      <c r="F35" s="44"/>
      <c r="G35" s="44"/>
      <c r="H35" s="44"/>
      <c r="I35" s="44"/>
      <c r="J35" s="45">
        <v>6949.45</v>
      </c>
      <c r="K35" s="44"/>
      <c r="L35" s="44"/>
      <c r="M35" s="44">
        <v>8316.9</v>
      </c>
      <c r="N35" s="44">
        <v>44864.160000000003</v>
      </c>
      <c r="O35" s="63"/>
      <c r="P35" s="44">
        <v>987.93</v>
      </c>
      <c r="Q35" s="44"/>
      <c r="R35" s="44"/>
      <c r="S35" s="44"/>
      <c r="T35" s="44"/>
      <c r="U35" s="44"/>
      <c r="V35" s="44"/>
      <c r="W35" s="44">
        <f t="shared" si="4"/>
        <v>3201476.7000000007</v>
      </c>
      <c r="X35" s="44"/>
      <c r="Y35" s="44">
        <f t="shared" si="5"/>
        <v>12128141.530000001</v>
      </c>
    </row>
    <row r="36" spans="1:25" x14ac:dyDescent="0.3">
      <c r="A36">
        <v>5</v>
      </c>
      <c r="B36" t="s">
        <v>26</v>
      </c>
      <c r="C36" s="45">
        <f>'травень 2025'!Y36</f>
        <v>12586276.390000001</v>
      </c>
      <c r="D36" s="44">
        <v>2500912.6</v>
      </c>
      <c r="E36" s="44">
        <v>559872.89</v>
      </c>
      <c r="F36" s="44"/>
      <c r="G36" s="44"/>
      <c r="H36" s="44"/>
      <c r="I36" s="44"/>
      <c r="J36" s="45">
        <v>20755.29</v>
      </c>
      <c r="K36" s="44"/>
      <c r="L36" s="44"/>
      <c r="M36" s="44">
        <v>15894.52</v>
      </c>
      <c r="N36" s="44">
        <v>44939.24</v>
      </c>
      <c r="O36" s="63"/>
      <c r="P36" s="44">
        <v>1646.55</v>
      </c>
      <c r="Q36" s="44"/>
      <c r="R36" s="44"/>
      <c r="S36" s="44"/>
      <c r="T36" s="44"/>
      <c r="U36" s="44"/>
      <c r="V36" s="44"/>
      <c r="W36" s="44">
        <f t="shared" si="4"/>
        <v>3144021.0900000003</v>
      </c>
      <c r="X36" s="44"/>
      <c r="Y36" s="44">
        <f t="shared" si="5"/>
        <v>15730297.48</v>
      </c>
    </row>
    <row r="37" spans="1:25" x14ac:dyDescent="0.3">
      <c r="A37">
        <v>6</v>
      </c>
      <c r="B37" s="9" t="s">
        <v>45</v>
      </c>
      <c r="C37" s="45">
        <f>'травень 2025'!Y37</f>
        <v>3293768.27</v>
      </c>
      <c r="D37" s="44">
        <v>965723.93</v>
      </c>
      <c r="E37" s="44">
        <v>214275.75</v>
      </c>
      <c r="F37" s="44"/>
      <c r="G37" s="44"/>
      <c r="H37" s="44"/>
      <c r="I37" s="44"/>
      <c r="J37" s="45">
        <v>24817.74</v>
      </c>
      <c r="K37" s="44"/>
      <c r="L37" s="44"/>
      <c r="M37" s="44">
        <v>955.91</v>
      </c>
      <c r="N37" s="44">
        <v>11075.89</v>
      </c>
      <c r="O37" s="63">
        <v>3515.88</v>
      </c>
      <c r="P37" s="44">
        <v>5858.62</v>
      </c>
      <c r="Q37" s="44"/>
      <c r="R37" s="44"/>
      <c r="S37" s="44"/>
      <c r="T37" s="44"/>
      <c r="U37" s="44"/>
      <c r="V37" s="44"/>
      <c r="W37" s="44">
        <f t="shared" si="4"/>
        <v>1226223.72</v>
      </c>
      <c r="X37" s="44"/>
      <c r="Y37" s="44">
        <f t="shared" si="5"/>
        <v>4519991.99</v>
      </c>
    </row>
    <row r="38" spans="1:25" x14ac:dyDescent="0.3">
      <c r="A38">
        <v>7</v>
      </c>
      <c r="B38" s="10" t="s">
        <v>49</v>
      </c>
      <c r="C38" s="45">
        <f>'травень 2025'!Y38</f>
        <v>2601581.2599999998</v>
      </c>
      <c r="D38" s="44">
        <v>671548.21</v>
      </c>
      <c r="E38" s="44">
        <v>158920.38</v>
      </c>
      <c r="F38" s="44"/>
      <c r="G38" s="44"/>
      <c r="H38" s="44"/>
      <c r="I38" s="44"/>
      <c r="J38" s="45">
        <v>6980.7</v>
      </c>
      <c r="K38" s="44"/>
      <c r="L38" s="44"/>
      <c r="M38" s="44">
        <v>393.61</v>
      </c>
      <c r="N38" s="44">
        <v>4881.3599999999997</v>
      </c>
      <c r="O38" s="63">
        <v>3640.15</v>
      </c>
      <c r="P38" s="44">
        <v>329.31</v>
      </c>
      <c r="Q38" s="44"/>
      <c r="R38" s="44"/>
      <c r="S38" s="44"/>
      <c r="T38" s="44"/>
      <c r="U38" s="44"/>
      <c r="V38" s="44"/>
      <c r="W38" s="44">
        <f t="shared" si="4"/>
        <v>846693.72</v>
      </c>
      <c r="X38" s="44"/>
      <c r="Y38" s="44">
        <f t="shared" si="5"/>
        <v>3448274.9799999995</v>
      </c>
    </row>
    <row r="39" spans="1:25" x14ac:dyDescent="0.3">
      <c r="A39">
        <v>8</v>
      </c>
      <c r="B39" t="s">
        <v>27</v>
      </c>
      <c r="C39" s="45">
        <f>'травень 2025'!Y39</f>
        <v>2867243.8899999997</v>
      </c>
      <c r="D39" s="44">
        <v>836219.1</v>
      </c>
      <c r="E39" s="44">
        <v>185540.24</v>
      </c>
      <c r="F39" s="44"/>
      <c r="G39" s="44"/>
      <c r="H39" s="44"/>
      <c r="I39" s="44"/>
      <c r="J39" s="45">
        <v>2148.77</v>
      </c>
      <c r="K39" s="44"/>
      <c r="L39" s="44"/>
      <c r="M39" s="44">
        <v>168.69</v>
      </c>
      <c r="N39" s="44">
        <v>7781.53</v>
      </c>
      <c r="O39" s="63">
        <v>975.18</v>
      </c>
      <c r="P39" s="44">
        <v>329.31</v>
      </c>
      <c r="Q39" s="44"/>
      <c r="R39" s="44"/>
      <c r="S39" s="44"/>
      <c r="T39" s="44"/>
      <c r="U39" s="44"/>
      <c r="V39" s="44"/>
      <c r="W39" s="44">
        <f t="shared" si="4"/>
        <v>1033162.8200000001</v>
      </c>
      <c r="X39" s="44"/>
      <c r="Y39" s="44">
        <f t="shared" si="5"/>
        <v>3900406.71</v>
      </c>
    </row>
    <row r="40" spans="1:25" x14ac:dyDescent="0.3">
      <c r="A40">
        <v>9</v>
      </c>
      <c r="B40" t="s">
        <v>28</v>
      </c>
      <c r="C40" s="45">
        <f>'травень 2025'!Y40</f>
        <v>5930140.1300000008</v>
      </c>
      <c r="D40" s="44">
        <v>1529968.65</v>
      </c>
      <c r="E40" s="44">
        <v>315185.90000000002</v>
      </c>
      <c r="F40" s="44"/>
      <c r="G40" s="44"/>
      <c r="H40" s="44"/>
      <c r="I40" s="44"/>
      <c r="J40" s="45">
        <v>27407.3</v>
      </c>
      <c r="K40" s="44"/>
      <c r="L40" s="44"/>
      <c r="M40" s="44">
        <v>5729.42</v>
      </c>
      <c r="N40" s="70">
        <v>28795.95</v>
      </c>
      <c r="O40" s="63">
        <v>32364.61</v>
      </c>
      <c r="P40" s="44">
        <v>1027.45</v>
      </c>
      <c r="Q40" s="44"/>
      <c r="R40" s="44"/>
      <c r="S40" s="44"/>
      <c r="T40" s="44"/>
      <c r="U40" s="44"/>
      <c r="V40" s="44"/>
      <c r="W40" s="44">
        <f t="shared" si="4"/>
        <v>1940479.2799999998</v>
      </c>
      <c r="X40" s="44"/>
      <c r="Y40" s="44">
        <f t="shared" si="5"/>
        <v>7870619.4100000001</v>
      </c>
    </row>
    <row r="41" spans="1:25" x14ac:dyDescent="0.3">
      <c r="A41">
        <v>10</v>
      </c>
      <c r="B41" s="11" t="s">
        <v>46</v>
      </c>
      <c r="C41" s="45">
        <f>'травень 2025'!Y41</f>
        <v>5410813.4700000007</v>
      </c>
      <c r="D41" s="44">
        <v>1688808.5</v>
      </c>
      <c r="E41" s="44">
        <v>371592.44</v>
      </c>
      <c r="F41" s="44">
        <v>27650</v>
      </c>
      <c r="G41" s="44"/>
      <c r="H41" s="44"/>
      <c r="I41" s="44"/>
      <c r="J41" s="45">
        <v>4055.49</v>
      </c>
      <c r="K41" s="44"/>
      <c r="L41" s="44"/>
      <c r="M41" s="44">
        <v>787.22</v>
      </c>
      <c r="N41" s="44">
        <v>9245.68</v>
      </c>
      <c r="O41" s="63">
        <v>5878.46</v>
      </c>
      <c r="P41" s="44">
        <v>1251.3800000000001</v>
      </c>
      <c r="Q41" s="44"/>
      <c r="R41" s="44"/>
      <c r="S41" s="44"/>
      <c r="T41" s="44"/>
      <c r="U41" s="44"/>
      <c r="V41" s="44"/>
      <c r="W41" s="44">
        <f t="shared" si="4"/>
        <v>2109269.17</v>
      </c>
      <c r="X41" s="44"/>
      <c r="Y41" s="44">
        <f t="shared" si="5"/>
        <v>7520082.6400000006</v>
      </c>
    </row>
    <row r="42" spans="1:25" x14ac:dyDescent="0.3">
      <c r="A42">
        <v>11</v>
      </c>
      <c r="B42" s="11" t="s">
        <v>47</v>
      </c>
      <c r="C42" s="45">
        <f>'травень 2025'!Y42</f>
        <v>5977688.1600000011</v>
      </c>
      <c r="D42" s="44">
        <v>1064938.96</v>
      </c>
      <c r="E42" s="44">
        <v>236145.06</v>
      </c>
      <c r="F42" s="44"/>
      <c r="G42" s="44"/>
      <c r="H42" s="44"/>
      <c r="I42" s="44"/>
      <c r="J42" s="45">
        <v>15672.36</v>
      </c>
      <c r="K42" s="44"/>
      <c r="L42" s="44"/>
      <c r="M42" s="44">
        <v>6345.49</v>
      </c>
      <c r="N42" s="44">
        <v>18762.71</v>
      </c>
      <c r="O42" s="63"/>
      <c r="P42" s="44">
        <v>2656.43</v>
      </c>
      <c r="Q42" s="44"/>
      <c r="R42" s="44"/>
      <c r="S42" s="44"/>
      <c r="T42" s="44"/>
      <c r="U42" s="44"/>
      <c r="V42" s="44"/>
      <c r="W42" s="44">
        <f t="shared" si="4"/>
        <v>1344521.01</v>
      </c>
      <c r="X42" s="44"/>
      <c r="Y42" s="44">
        <f t="shared" si="5"/>
        <v>7322209.1700000009</v>
      </c>
    </row>
    <row r="43" spans="1:25" x14ac:dyDescent="0.3">
      <c r="A43">
        <v>12</v>
      </c>
      <c r="B43" t="s">
        <v>29</v>
      </c>
      <c r="C43" s="45">
        <f>'травень 2025'!Y43</f>
        <v>7160330.6199999992</v>
      </c>
      <c r="D43" s="44">
        <v>1794069.07</v>
      </c>
      <c r="E43" s="44">
        <v>388661.6</v>
      </c>
      <c r="F43" s="44"/>
      <c r="G43" s="44"/>
      <c r="H43" s="44"/>
      <c r="I43" s="44"/>
      <c r="J43" s="45">
        <v>8549.06</v>
      </c>
      <c r="K43" s="44">
        <v>300</v>
      </c>
      <c r="L43" s="44"/>
      <c r="M43" s="44">
        <v>12690.97</v>
      </c>
      <c r="N43" s="44">
        <v>37524.589999999997</v>
      </c>
      <c r="O43" s="63"/>
      <c r="P43" s="44">
        <v>2656.43</v>
      </c>
      <c r="Q43" s="44"/>
      <c r="R43" s="44"/>
      <c r="S43" s="44"/>
      <c r="T43" s="44"/>
      <c r="U43" s="44"/>
      <c r="V43" s="44"/>
      <c r="W43" s="44">
        <f t="shared" si="4"/>
        <v>2244451.7200000002</v>
      </c>
      <c r="X43" s="44"/>
      <c r="Y43" s="44">
        <f t="shared" si="5"/>
        <v>9404782.3399999999</v>
      </c>
    </row>
    <row r="44" spans="1:25" x14ac:dyDescent="0.3">
      <c r="A44">
        <v>13</v>
      </c>
      <c r="B44" t="s">
        <v>30</v>
      </c>
      <c r="C44" s="45">
        <f>'травень 2025'!Y44</f>
        <v>13207746.999999998</v>
      </c>
      <c r="D44" s="44">
        <v>3326535.91</v>
      </c>
      <c r="E44" s="44">
        <v>719892.64</v>
      </c>
      <c r="F44" s="44"/>
      <c r="G44" s="44"/>
      <c r="H44" s="44"/>
      <c r="I44" s="44"/>
      <c r="J44" s="45">
        <v>254627.32</v>
      </c>
      <c r="K44" s="44"/>
      <c r="L44" s="44"/>
      <c r="M44" s="44">
        <v>9980.2800000000007</v>
      </c>
      <c r="N44" s="44">
        <v>43080.88</v>
      </c>
      <c r="O44" s="63"/>
      <c r="P44" s="44">
        <v>15642.23</v>
      </c>
      <c r="Q44" s="44"/>
      <c r="R44" s="44"/>
      <c r="S44" s="44"/>
      <c r="T44" s="44"/>
      <c r="U44" s="44"/>
      <c r="V44" s="44"/>
      <c r="W44" s="44">
        <f t="shared" si="4"/>
        <v>4369759.2600000007</v>
      </c>
      <c r="X44" s="44"/>
      <c r="Y44" s="44">
        <f t="shared" si="5"/>
        <v>17577506.259999998</v>
      </c>
    </row>
    <row r="45" spans="1:25" x14ac:dyDescent="0.3">
      <c r="A45">
        <v>14</v>
      </c>
      <c r="B45" s="9" t="s">
        <v>44</v>
      </c>
      <c r="C45" s="45">
        <f>'травень 2025'!Y45</f>
        <v>12033663.75</v>
      </c>
      <c r="D45" s="44">
        <v>3307715.49</v>
      </c>
      <c r="E45" s="44">
        <v>721151.23</v>
      </c>
      <c r="F45" s="44"/>
      <c r="G45" s="44"/>
      <c r="H45" s="44"/>
      <c r="I45" s="44"/>
      <c r="J45" s="45">
        <v>8534.7800000000007</v>
      </c>
      <c r="K45" s="44"/>
      <c r="L45" s="44"/>
      <c r="M45" s="44">
        <v>9703.0499999999993</v>
      </c>
      <c r="N45" s="44">
        <v>66638.820000000007</v>
      </c>
      <c r="O45" s="63"/>
      <c r="P45" s="44">
        <v>1646.55</v>
      </c>
      <c r="Q45" s="44"/>
      <c r="R45" s="44"/>
      <c r="S45" s="44"/>
      <c r="T45" s="44"/>
      <c r="U45" s="44"/>
      <c r="V45" s="44"/>
      <c r="W45" s="44">
        <f t="shared" si="4"/>
        <v>4115389.9199999995</v>
      </c>
      <c r="X45" s="44"/>
      <c r="Y45" s="44">
        <f t="shared" si="5"/>
        <v>16149053.67</v>
      </c>
    </row>
    <row r="46" spans="1:25" x14ac:dyDescent="0.3">
      <c r="A46">
        <v>15</v>
      </c>
      <c r="B46" t="s">
        <v>31</v>
      </c>
      <c r="C46" s="45">
        <f>'травень 2025'!Y46</f>
        <v>1590511.63</v>
      </c>
      <c r="D46" s="44">
        <v>475382.31</v>
      </c>
      <c r="E46" s="44">
        <v>102171.93</v>
      </c>
      <c r="F46" s="44"/>
      <c r="G46" s="44"/>
      <c r="H46" s="44"/>
      <c r="I46" s="44"/>
      <c r="J46" s="45">
        <v>778.61</v>
      </c>
      <c r="K46" s="44"/>
      <c r="L46" s="44"/>
      <c r="M46" s="44"/>
      <c r="N46" s="44">
        <v>17092.060000000001</v>
      </c>
      <c r="O46" s="63"/>
      <c r="P46" s="44"/>
      <c r="Q46" s="44"/>
      <c r="R46" s="44"/>
      <c r="S46" s="44"/>
      <c r="T46" s="44"/>
      <c r="U46" s="44"/>
      <c r="V46" s="44"/>
      <c r="W46" s="44">
        <f t="shared" si="4"/>
        <v>595424.91</v>
      </c>
      <c r="X46" s="44"/>
      <c r="Y46" s="44">
        <f t="shared" si="5"/>
        <v>2185936.54</v>
      </c>
    </row>
    <row r="47" spans="1:25" x14ac:dyDescent="0.3">
      <c r="A47">
        <v>16</v>
      </c>
      <c r="B47" t="s">
        <v>32</v>
      </c>
      <c r="C47" s="45">
        <f>'травень 2025'!Y47</f>
        <v>5703078.4600000009</v>
      </c>
      <c r="D47" s="44">
        <v>1645316.24</v>
      </c>
      <c r="E47" s="44">
        <v>360554.34</v>
      </c>
      <c r="F47" s="44"/>
      <c r="G47" s="44"/>
      <c r="H47" s="44"/>
      <c r="I47" s="44"/>
      <c r="J47" s="45">
        <v>10194.35</v>
      </c>
      <c r="K47" s="44"/>
      <c r="L47" s="44"/>
      <c r="M47" s="44"/>
      <c r="N47" s="44">
        <v>19175.68</v>
      </c>
      <c r="O47" s="63">
        <v>7804.97</v>
      </c>
      <c r="P47" s="44">
        <v>658.62</v>
      </c>
      <c r="Q47" s="44"/>
      <c r="R47" s="44"/>
      <c r="S47" s="44"/>
      <c r="T47" s="44"/>
      <c r="U47" s="44"/>
      <c r="V47" s="44"/>
      <c r="W47" s="44">
        <f t="shared" si="4"/>
        <v>2043704.2000000002</v>
      </c>
      <c r="X47" s="44"/>
      <c r="Y47" s="44">
        <f t="shared" si="5"/>
        <v>7746782.6600000011</v>
      </c>
    </row>
    <row r="48" spans="1:25" x14ac:dyDescent="0.3">
      <c r="A48">
        <v>17</v>
      </c>
      <c r="B48" t="s">
        <v>33</v>
      </c>
      <c r="C48" s="45">
        <f>'травень 2025'!Y48</f>
        <v>3288459.17</v>
      </c>
      <c r="D48" s="44">
        <v>718105.43</v>
      </c>
      <c r="E48" s="44">
        <v>152055.97</v>
      </c>
      <c r="F48" s="44"/>
      <c r="G48" s="44"/>
      <c r="H48" s="44"/>
      <c r="I48" s="44"/>
      <c r="J48" s="45">
        <v>10048.209999999999</v>
      </c>
      <c r="K48" s="44"/>
      <c r="L48" s="44"/>
      <c r="M48" s="44">
        <v>1104.5999999999999</v>
      </c>
      <c r="N48" s="44">
        <v>14407.76</v>
      </c>
      <c r="O48" s="63">
        <v>3867.71</v>
      </c>
      <c r="P48" s="44">
        <v>164.65</v>
      </c>
      <c r="Q48" s="44"/>
      <c r="R48" s="44"/>
      <c r="S48" s="44"/>
      <c r="T48" s="44"/>
      <c r="U48" s="44"/>
      <c r="V48" s="44"/>
      <c r="W48" s="44">
        <f t="shared" si="4"/>
        <v>899754.33</v>
      </c>
      <c r="X48" s="44"/>
      <c r="Y48" s="44">
        <f t="shared" si="5"/>
        <v>4188213.5</v>
      </c>
    </row>
    <row r="49" spans="1:25" x14ac:dyDescent="0.3">
      <c r="A49">
        <v>18</v>
      </c>
      <c r="B49" t="s">
        <v>34</v>
      </c>
      <c r="C49" s="45">
        <f>'травень 2025'!Y49</f>
        <v>2283715.9</v>
      </c>
      <c r="D49" s="44">
        <v>815589.92</v>
      </c>
      <c r="E49" s="44">
        <v>179429.75</v>
      </c>
      <c r="F49" s="44"/>
      <c r="G49" s="44"/>
      <c r="H49" s="44"/>
      <c r="I49" s="44"/>
      <c r="J49" s="45">
        <v>2468.8000000000002</v>
      </c>
      <c r="K49" s="44"/>
      <c r="L49" s="44"/>
      <c r="M49" s="44">
        <v>236.7</v>
      </c>
      <c r="N49" s="44">
        <v>10325.02</v>
      </c>
      <c r="O49" s="44"/>
      <c r="P49" s="44"/>
      <c r="Q49" s="44"/>
      <c r="R49" s="44"/>
      <c r="S49" s="44"/>
      <c r="T49" s="44"/>
      <c r="U49" s="44"/>
      <c r="V49" s="44"/>
      <c r="W49" s="44">
        <f t="shared" si="4"/>
        <v>1008050.1900000001</v>
      </c>
      <c r="X49" s="44"/>
      <c r="Y49" s="44">
        <f t="shared" si="5"/>
        <v>3291766.09</v>
      </c>
    </row>
    <row r="50" spans="1:25" ht="14.4" x14ac:dyDescent="0.3">
      <c r="A50" s="2"/>
      <c r="B50" s="3" t="s">
        <v>35</v>
      </c>
      <c r="C50" s="47">
        <f>SUM(C32:C49)</f>
        <v>109562310.29000001</v>
      </c>
      <c r="D50" s="47">
        <f t="shared" ref="D50:V50" si="6">SUM(D32:D49)</f>
        <v>28289255.43</v>
      </c>
      <c r="E50" s="47">
        <f t="shared" si="6"/>
        <v>6194268.2399999993</v>
      </c>
      <c r="F50" s="47">
        <f t="shared" si="6"/>
        <v>27650</v>
      </c>
      <c r="G50" s="47">
        <f t="shared" si="6"/>
        <v>0</v>
      </c>
      <c r="H50" s="47">
        <f t="shared" si="6"/>
        <v>0</v>
      </c>
      <c r="I50" s="47">
        <f t="shared" si="6"/>
        <v>0</v>
      </c>
      <c r="J50" s="47">
        <f t="shared" si="6"/>
        <v>448478</v>
      </c>
      <c r="K50" s="47">
        <f t="shared" si="6"/>
        <v>300</v>
      </c>
      <c r="L50" s="47">
        <f t="shared" si="6"/>
        <v>0</v>
      </c>
      <c r="M50" s="47">
        <f t="shared" si="6"/>
        <v>80348.250000000015</v>
      </c>
      <c r="N50" s="47">
        <f t="shared" si="6"/>
        <v>455312.00000000006</v>
      </c>
      <c r="O50" s="47">
        <f t="shared" si="6"/>
        <v>77596.700000000012</v>
      </c>
      <c r="P50" s="47">
        <f t="shared" si="6"/>
        <v>49480.060000000012</v>
      </c>
      <c r="Q50" s="47">
        <f t="shared" si="6"/>
        <v>0</v>
      </c>
      <c r="R50" s="47">
        <f t="shared" si="6"/>
        <v>0</v>
      </c>
      <c r="S50" s="47">
        <f t="shared" si="6"/>
        <v>0</v>
      </c>
      <c r="T50" s="47">
        <f t="shared" si="6"/>
        <v>0</v>
      </c>
      <c r="U50" s="47">
        <f t="shared" si="6"/>
        <v>0</v>
      </c>
      <c r="V50" s="47">
        <f t="shared" si="6"/>
        <v>0</v>
      </c>
      <c r="W50" s="48">
        <f>SUM(W32:W49)</f>
        <v>35622688.68</v>
      </c>
      <c r="X50" s="48"/>
      <c r="Y50" s="48">
        <f t="shared" ref="Y50" si="7">SUM(Y32:Y49)</f>
        <v>145184998.97000003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>
        <f>'травень 2025'!Y52</f>
        <v>1921681.6700000002</v>
      </c>
      <c r="D52" s="44">
        <v>468103.31</v>
      </c>
      <c r="E52" s="44">
        <v>104605.01</v>
      </c>
      <c r="F52" s="44"/>
      <c r="G52" s="44"/>
      <c r="H52" s="44"/>
      <c r="I52" s="44"/>
      <c r="J52" s="45">
        <v>855</v>
      </c>
      <c r="K52" s="44"/>
      <c r="L52" s="44"/>
      <c r="M52" s="44">
        <v>168.69</v>
      </c>
      <c r="N52" s="44">
        <v>563.14</v>
      </c>
      <c r="O52" s="44"/>
      <c r="P52" s="44">
        <v>164.66</v>
      </c>
      <c r="Q52" s="44"/>
      <c r="R52" s="44"/>
      <c r="S52" s="44"/>
      <c r="T52" s="44"/>
      <c r="U52" s="44"/>
      <c r="V52" s="44"/>
      <c r="W52" s="44">
        <f>SUM(D52:V52)</f>
        <v>574459.80999999994</v>
      </c>
      <c r="X52" s="44"/>
      <c r="Y52" s="44">
        <f>C52+W52</f>
        <v>2496141.48</v>
      </c>
    </row>
    <row r="53" spans="1:25" x14ac:dyDescent="0.3">
      <c r="A53">
        <v>2</v>
      </c>
      <c r="B53" t="s">
        <v>38</v>
      </c>
      <c r="C53" s="45">
        <f>'травень 2025'!Y53</f>
        <v>1461928.8599999999</v>
      </c>
      <c r="D53" s="44">
        <v>354496.02</v>
      </c>
      <c r="E53" s="44">
        <v>75667.429999999993</v>
      </c>
      <c r="F53" s="44"/>
      <c r="G53" s="44"/>
      <c r="H53" s="44"/>
      <c r="I53" s="44"/>
      <c r="J53" s="45">
        <v>1805.8</v>
      </c>
      <c r="K53" s="44"/>
      <c r="L53" s="44"/>
      <c r="M53" s="44">
        <v>281.14999999999998</v>
      </c>
      <c r="N53" s="44">
        <v>5312.27</v>
      </c>
      <c r="O53" s="44"/>
      <c r="P53" s="44">
        <v>57.08</v>
      </c>
      <c r="Q53" s="44"/>
      <c r="R53" s="44"/>
      <c r="S53" s="44"/>
      <c r="T53" s="44"/>
      <c r="U53" s="44"/>
      <c r="V53" s="44"/>
      <c r="W53" s="44">
        <f t="shared" ref="W53:W54" si="8">SUM(D53:V53)</f>
        <v>437619.75000000006</v>
      </c>
      <c r="X53" s="44"/>
      <c r="Y53" s="44">
        <f t="shared" ref="Y53:Y54" si="9">C53+W53</f>
        <v>1899548.6099999999</v>
      </c>
    </row>
    <row r="54" spans="1:25" ht="14.4" x14ac:dyDescent="0.3">
      <c r="A54">
        <v>3</v>
      </c>
      <c r="B54" t="s">
        <v>39</v>
      </c>
      <c r="C54" s="45">
        <f>'травень 2025'!Y54</f>
        <v>1019475.65</v>
      </c>
      <c r="D54" s="49">
        <v>303464.49</v>
      </c>
      <c r="E54" s="49">
        <v>64759.41</v>
      </c>
      <c r="F54" s="44"/>
      <c r="G54" s="44"/>
      <c r="H54" s="44"/>
      <c r="I54" s="44"/>
      <c r="J54" s="67">
        <v>893</v>
      </c>
      <c r="K54" s="44"/>
      <c r="L54" s="44"/>
      <c r="M54" s="44"/>
      <c r="N54" s="44">
        <v>1173.2</v>
      </c>
      <c r="O54" s="44"/>
      <c r="P54" s="44"/>
      <c r="Q54" s="44"/>
      <c r="R54" s="44"/>
      <c r="S54" s="44"/>
      <c r="T54" s="44"/>
      <c r="U54" s="44"/>
      <c r="V54" s="44"/>
      <c r="W54" s="44">
        <f t="shared" si="8"/>
        <v>370290.10000000003</v>
      </c>
      <c r="X54" s="44"/>
      <c r="Y54" s="44">
        <f t="shared" si="9"/>
        <v>1389765.75</v>
      </c>
    </row>
    <row r="55" spans="1:25" ht="14.4" x14ac:dyDescent="0.3">
      <c r="A55" s="2"/>
      <c r="B55" s="3" t="s">
        <v>40</v>
      </c>
      <c r="C55" s="47">
        <f>SUM(C52:C54)</f>
        <v>4403086.1800000006</v>
      </c>
      <c r="D55" s="47">
        <f t="shared" ref="D55:V55" si="10">SUM(D52:D54)</f>
        <v>1126063.82</v>
      </c>
      <c r="E55" s="47">
        <f t="shared" si="10"/>
        <v>245031.85</v>
      </c>
      <c r="F55" s="47">
        <f t="shared" si="10"/>
        <v>0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3553.8</v>
      </c>
      <c r="K55" s="47">
        <f t="shared" si="10"/>
        <v>0</v>
      </c>
      <c r="L55" s="47">
        <f t="shared" si="10"/>
        <v>0</v>
      </c>
      <c r="M55" s="47">
        <f t="shared" si="10"/>
        <v>449.84</v>
      </c>
      <c r="N55" s="47">
        <f t="shared" si="10"/>
        <v>7048.6100000000006</v>
      </c>
      <c r="O55" s="47">
        <f t="shared" si="10"/>
        <v>0</v>
      </c>
      <c r="P55" s="47">
        <f t="shared" si="10"/>
        <v>221.74</v>
      </c>
      <c r="Q55" s="47">
        <f t="shared" si="10"/>
        <v>0</v>
      </c>
      <c r="R55" s="47">
        <f t="shared" si="10"/>
        <v>0</v>
      </c>
      <c r="S55" s="47">
        <f t="shared" si="10"/>
        <v>0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1382369.6600000001</v>
      </c>
      <c r="X55" s="48"/>
      <c r="Y55" s="48">
        <f t="shared" ref="Y55" si="11">SUM(Y52:Y54)</f>
        <v>5785455.8399999999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>
        <f>'травень 2025'!Y57</f>
        <v>639738.24</v>
      </c>
      <c r="D57" s="51">
        <v>233666.67</v>
      </c>
      <c r="E57" s="51">
        <v>53131.53</v>
      </c>
      <c r="F57" s="48"/>
      <c r="G57" s="48"/>
      <c r="H57" s="48"/>
      <c r="I57" s="48"/>
      <c r="J57" s="71">
        <v>1507</v>
      </c>
      <c r="K57" s="48"/>
      <c r="L57" s="48"/>
      <c r="M57" s="51">
        <v>369.64</v>
      </c>
      <c r="N57" s="51">
        <v>1220.1300000000001</v>
      </c>
      <c r="O57" s="48"/>
      <c r="P57" s="48"/>
      <c r="Q57" s="48"/>
      <c r="R57" s="48"/>
      <c r="S57" s="48"/>
      <c r="T57" s="48"/>
      <c r="U57" s="48"/>
      <c r="V57" s="48"/>
      <c r="W57" s="48">
        <f>SUM(D57:V57)</f>
        <v>289894.97000000003</v>
      </c>
      <c r="X57" s="48"/>
      <c r="Y57" s="48">
        <f>C57+W57</f>
        <v>929633.21</v>
      </c>
    </row>
    <row r="58" spans="1:25" x14ac:dyDescent="0.3">
      <c r="B58" s="5"/>
      <c r="C58" s="5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>
        <f>'травень 2025'!Y59</f>
        <v>3491602.8600000003</v>
      </c>
      <c r="D59" s="48">
        <v>400168.94</v>
      </c>
      <c r="E59" s="48">
        <v>81762.45</v>
      </c>
      <c r="F59" s="48">
        <v>24278.45</v>
      </c>
      <c r="G59" s="48"/>
      <c r="H59" s="48"/>
      <c r="I59" s="48"/>
      <c r="J59" s="72">
        <v>7126.8</v>
      </c>
      <c r="K59" s="48">
        <v>2700</v>
      </c>
      <c r="L59" s="48"/>
      <c r="M59" s="51">
        <v>6134.79</v>
      </c>
      <c r="N59" s="51">
        <v>26204.69</v>
      </c>
      <c r="O59" s="48"/>
      <c r="P59" s="48"/>
      <c r="Q59" s="48"/>
      <c r="R59" s="48"/>
      <c r="S59" s="48"/>
      <c r="T59" s="48"/>
      <c r="U59" s="48"/>
      <c r="V59" s="48"/>
      <c r="W59" s="48">
        <f t="shared" ref="W59:W61" si="12">SUM(D59:V59)</f>
        <v>548376.12</v>
      </c>
      <c r="X59" s="48"/>
      <c r="Y59" s="48">
        <f t="shared" ref="Y59:Y61" si="13">C59+W59</f>
        <v>4039978.9800000004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>
        <f>'травень 2025'!Y61</f>
        <v>827532.22</v>
      </c>
      <c r="D61" s="51">
        <v>306632.61</v>
      </c>
      <c r="E61" s="51">
        <v>67459.17</v>
      </c>
      <c r="F61" s="48"/>
      <c r="G61" s="48"/>
      <c r="H61" s="48"/>
      <c r="I61" s="48"/>
      <c r="J61" s="48"/>
      <c r="K61" s="48"/>
      <c r="L61" s="51"/>
      <c r="M61" s="48"/>
      <c r="N61" s="51">
        <v>1595.55</v>
      </c>
      <c r="O61" s="48"/>
      <c r="P61" s="48"/>
      <c r="Q61" s="48"/>
      <c r="R61" s="48"/>
      <c r="S61" s="48"/>
      <c r="T61" s="48"/>
      <c r="U61" s="48"/>
      <c r="V61" s="48"/>
      <c r="W61" s="48">
        <f t="shared" si="12"/>
        <v>375687.32999999996</v>
      </c>
      <c r="X61" s="48"/>
      <c r="Y61" s="48">
        <f t="shared" si="13"/>
        <v>1203219.5499999998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55</v>
      </c>
      <c r="C63" s="53" t="s">
        <v>57</v>
      </c>
      <c r="D63" s="54">
        <f>D30+D50+D55+D57+D59+D61</f>
        <v>37967300.140000001</v>
      </c>
      <c r="E63" s="54">
        <f t="shared" ref="E63:W63" si="14">E30+E50+E55+E57+E59+E61</f>
        <v>8323986.4299999997</v>
      </c>
      <c r="F63" s="54">
        <f t="shared" si="14"/>
        <v>68391.12999999999</v>
      </c>
      <c r="G63" s="54">
        <f t="shared" si="14"/>
        <v>0</v>
      </c>
      <c r="H63" s="54">
        <f t="shared" si="14"/>
        <v>1198092.8599999999</v>
      </c>
      <c r="I63" s="54">
        <f t="shared" si="14"/>
        <v>0</v>
      </c>
      <c r="J63" s="54">
        <f t="shared" si="14"/>
        <v>670114.53</v>
      </c>
      <c r="K63" s="54">
        <f t="shared" si="14"/>
        <v>3600</v>
      </c>
      <c r="L63" s="54">
        <f t="shared" si="14"/>
        <v>0</v>
      </c>
      <c r="M63" s="54">
        <f t="shared" si="14"/>
        <v>177767.86000000004</v>
      </c>
      <c r="N63" s="54">
        <f t="shared" si="14"/>
        <v>1101453.32</v>
      </c>
      <c r="O63" s="54">
        <f t="shared" si="14"/>
        <v>101626.00000000001</v>
      </c>
      <c r="P63" s="54">
        <f t="shared" si="14"/>
        <v>110497.45000000003</v>
      </c>
      <c r="Q63" s="54">
        <f t="shared" si="14"/>
        <v>0</v>
      </c>
      <c r="R63" s="54">
        <f t="shared" si="14"/>
        <v>0</v>
      </c>
      <c r="S63" s="54">
        <f t="shared" si="14"/>
        <v>0</v>
      </c>
      <c r="T63" s="54">
        <f t="shared" si="14"/>
        <v>0</v>
      </c>
      <c r="U63" s="54">
        <f t="shared" si="14"/>
        <v>0</v>
      </c>
      <c r="V63" s="54">
        <f t="shared" si="14"/>
        <v>0</v>
      </c>
      <c r="W63" s="54">
        <f t="shared" si="14"/>
        <v>49722829.719999991</v>
      </c>
      <c r="X63" s="54"/>
      <c r="Y63" s="55" t="s">
        <v>57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56</v>
      </c>
      <c r="C65" s="56">
        <f>C30+C50+C55+C57+C59+C61</f>
        <v>175731074.13000005</v>
      </c>
      <c r="D65" s="57">
        <f>D8+D63</f>
        <v>37967300.140000001</v>
      </c>
      <c r="E65" s="57">
        <f t="shared" ref="E65:V65" si="15">E8+E63</f>
        <v>8323986.4299999997</v>
      </c>
      <c r="F65" s="57">
        <f t="shared" si="15"/>
        <v>68391.12999999999</v>
      </c>
      <c r="G65" s="57">
        <f t="shared" si="15"/>
        <v>0</v>
      </c>
      <c r="H65" s="57">
        <f t="shared" si="15"/>
        <v>1198092.8599999999</v>
      </c>
      <c r="I65" s="57">
        <f t="shared" si="15"/>
        <v>0</v>
      </c>
      <c r="J65" s="57">
        <f t="shared" si="15"/>
        <v>670114.53</v>
      </c>
      <c r="K65" s="57">
        <f t="shared" si="15"/>
        <v>3600</v>
      </c>
      <c r="L65" s="57">
        <f t="shared" si="15"/>
        <v>0</v>
      </c>
      <c r="M65" s="57">
        <f t="shared" si="15"/>
        <v>177767.86000000004</v>
      </c>
      <c r="N65" s="57">
        <f t="shared" si="15"/>
        <v>1101453.32</v>
      </c>
      <c r="O65" s="57">
        <f t="shared" si="15"/>
        <v>101626.00000000001</v>
      </c>
      <c r="P65" s="57">
        <f t="shared" si="15"/>
        <v>110497.45000000003</v>
      </c>
      <c r="Q65" s="57">
        <f t="shared" si="15"/>
        <v>0</v>
      </c>
      <c r="R65" s="57">
        <f t="shared" si="15"/>
        <v>0</v>
      </c>
      <c r="S65" s="57">
        <f t="shared" si="15"/>
        <v>0</v>
      </c>
      <c r="T65" s="57">
        <f t="shared" si="15"/>
        <v>0</v>
      </c>
      <c r="U65" s="57">
        <f t="shared" si="15"/>
        <v>0</v>
      </c>
      <c r="V65" s="57">
        <f t="shared" si="15"/>
        <v>0</v>
      </c>
      <c r="W65" s="58" t="s">
        <v>57</v>
      </c>
      <c r="X65" s="57"/>
      <c r="Y65" s="57">
        <f>Y30+Y50+Y55+Y57+Y59+Y61</f>
        <v>225453903.85000002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62</v>
      </c>
      <c r="C67" s="64">
        <f>'травень 2025'!Y67</f>
        <v>19910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>
        <v>36500</v>
      </c>
      <c r="R67" s="48"/>
      <c r="S67" s="48"/>
      <c r="T67" s="48"/>
      <c r="U67" s="48"/>
      <c r="V67" s="48"/>
      <c r="W67" s="48">
        <f>SUM(D67:V67)</f>
        <v>36500</v>
      </c>
      <c r="X67" s="48"/>
      <c r="Y67" s="48">
        <f>C67+W67</f>
        <v>56410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5"/>
      <c r="X69" s="44"/>
      <c r="Y69" s="44"/>
    </row>
    <row r="70" spans="1:25" ht="14.4" x14ac:dyDescent="0.3">
      <c r="A70" s="16"/>
      <c r="B70" s="19"/>
      <c r="C70" s="45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5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49"/>
      <c r="E73" s="49"/>
      <c r="F73" s="44"/>
      <c r="G73" s="44"/>
      <c r="H73" s="44"/>
      <c r="I73" s="44"/>
      <c r="J73" s="67"/>
      <c r="K73" s="44"/>
      <c r="L73" s="49"/>
      <c r="M73" s="44"/>
      <c r="N73" s="49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ht="14.4" x14ac:dyDescent="0.3">
      <c r="A74" s="17"/>
      <c r="B74" s="20"/>
      <c r="C74" s="45"/>
      <c r="D74" s="44"/>
      <c r="E74" s="44"/>
      <c r="F74" s="44"/>
      <c r="G74" s="44"/>
      <c r="H74" s="44"/>
      <c r="I74" s="44"/>
      <c r="J74" s="45"/>
      <c r="K74" s="44"/>
      <c r="L74" s="44"/>
      <c r="M74" s="44"/>
      <c r="N74" s="49"/>
      <c r="O74" s="44"/>
      <c r="P74" s="44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48"/>
      <c r="E77" s="48"/>
      <c r="F77" s="48"/>
      <c r="G77" s="48"/>
      <c r="H77" s="48"/>
      <c r="I77" s="48"/>
      <c r="J77" s="51"/>
      <c r="K77" s="48"/>
      <c r="L77" s="48"/>
      <c r="M77" s="51"/>
      <c r="N77" s="51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57"/>
      <c r="E81" s="57"/>
      <c r="F81" s="57"/>
      <c r="G81" s="57"/>
      <c r="H81" s="57"/>
      <c r="I81" s="57"/>
      <c r="J81" s="57"/>
      <c r="K81" s="56"/>
      <c r="L81" s="56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="70" zoomScaleNormal="70" workbookViewId="0">
      <pane xSplit="2" ySplit="8" topLeftCell="E54" activePane="bottomRight" state="frozen"/>
      <selection pane="topRight" activeCell="C1" sqref="C1"/>
      <selection pane="bottomLeft" activeCell="A9" sqref="A9"/>
      <selection pane="bottomRight" activeCell="A69" sqref="A69:XFD81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5.5546875" customWidth="1"/>
    <col min="5" max="5" width="13.77734375" customWidth="1"/>
    <col min="6" max="6" width="12.77734375" customWidth="1"/>
    <col min="7" max="7" width="13.44140625" customWidth="1"/>
    <col min="8" max="8" width="13.77734375" customWidth="1"/>
    <col min="9" max="10" width="13.6640625" customWidth="1"/>
    <col min="11" max="11" width="11.109375" customWidth="1"/>
    <col min="12" max="12" width="15.44140625" customWidth="1"/>
    <col min="13" max="13" width="12.66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23" max="23" width="15.88671875" customWidth="1"/>
    <col min="24" max="24" width="4.33203125" customWidth="1"/>
    <col min="25" max="25" width="16.10937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70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69" customHeight="1" x14ac:dyDescent="0.3">
      <c r="D6" s="32" t="s">
        <v>90</v>
      </c>
      <c r="E6" s="32" t="s">
        <v>77</v>
      </c>
      <c r="F6" s="32" t="s">
        <v>100</v>
      </c>
      <c r="G6" s="32" t="s">
        <v>78</v>
      </c>
      <c r="H6" s="32" t="s">
        <v>79</v>
      </c>
      <c r="I6" s="32" t="s">
        <v>80</v>
      </c>
      <c r="J6" s="32" t="s">
        <v>81</v>
      </c>
      <c r="K6" s="32" t="s">
        <v>82</v>
      </c>
      <c r="L6" s="32" t="s">
        <v>83</v>
      </c>
      <c r="M6" s="32" t="s">
        <v>84</v>
      </c>
      <c r="N6" s="32" t="s">
        <v>85</v>
      </c>
      <c r="O6" s="32" t="s">
        <v>86</v>
      </c>
      <c r="P6" s="32" t="s">
        <v>87</v>
      </c>
      <c r="Q6" s="32" t="s">
        <v>88</v>
      </c>
      <c r="R6" s="32" t="s">
        <v>89</v>
      </c>
      <c r="S6" s="32" t="s">
        <v>97</v>
      </c>
    </row>
    <row r="7" spans="1:25" x14ac:dyDescent="0.3">
      <c r="D7" s="12">
        <v>2111</v>
      </c>
      <c r="E7" s="12">
        <v>2120</v>
      </c>
      <c r="F7" s="12">
        <v>2210</v>
      </c>
      <c r="G7" s="12">
        <v>2220</v>
      </c>
      <c r="H7" s="12">
        <v>2230</v>
      </c>
      <c r="I7" s="12" t="s">
        <v>50</v>
      </c>
      <c r="J7" s="12">
        <v>2240</v>
      </c>
      <c r="K7" s="12">
        <v>2250</v>
      </c>
      <c r="L7" s="12">
        <v>2271</v>
      </c>
      <c r="M7" s="12">
        <v>2272</v>
      </c>
      <c r="N7" s="12">
        <v>2273</v>
      </c>
      <c r="O7" s="12">
        <v>2274</v>
      </c>
      <c r="P7" s="12">
        <v>2275</v>
      </c>
      <c r="Q7" s="12">
        <v>2730</v>
      </c>
      <c r="R7" s="12">
        <v>2800</v>
      </c>
      <c r="S7">
        <v>2282</v>
      </c>
      <c r="W7" s="26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0">
        <f>D8+E8+F8+G8+H8+I8+J8+K8+L8+M8+N8+O8+P8+Q8+R8+S8+T8+U8+V8</f>
        <v>0</v>
      </c>
      <c r="D8" s="41">
        <f>'червень 2025 '!D81</f>
        <v>0</v>
      </c>
      <c r="E8" s="41">
        <f>'червень 2025 '!E81</f>
        <v>0</v>
      </c>
      <c r="F8" s="41">
        <f>'червень 2025 '!F81</f>
        <v>0</v>
      </c>
      <c r="G8" s="41">
        <f>'червень 2025 '!G81</f>
        <v>0</v>
      </c>
      <c r="H8" s="41">
        <f>'червень 2025 '!H81</f>
        <v>0</v>
      </c>
      <c r="I8" s="41">
        <f>'червень 2025 '!I81</f>
        <v>0</v>
      </c>
      <c r="J8" s="41">
        <f>'червень 2025 '!J81</f>
        <v>0</v>
      </c>
      <c r="K8" s="41">
        <f>'червень 2025 '!K81</f>
        <v>0</v>
      </c>
      <c r="L8" s="41">
        <f>'червень 2025 '!L81</f>
        <v>0</v>
      </c>
      <c r="M8" s="41">
        <f>'червень 2025 '!M81</f>
        <v>0</v>
      </c>
      <c r="N8" s="41">
        <f>'червень 2025 '!N81</f>
        <v>0</v>
      </c>
      <c r="O8" s="41">
        <f>'червень 2025 '!O81</f>
        <v>0</v>
      </c>
      <c r="P8" s="41">
        <f>'червень 2025 '!P81</f>
        <v>0</v>
      </c>
      <c r="Q8" s="41">
        <f>'червень 2025 '!Q81</f>
        <v>0</v>
      </c>
      <c r="R8" s="41">
        <f>'червень 2025 '!R81</f>
        <v>0</v>
      </c>
      <c r="S8" s="41">
        <f>'червень 2025 '!S81</f>
        <v>0</v>
      </c>
      <c r="T8" s="41">
        <f>'червень 2025 '!T81</f>
        <v>0</v>
      </c>
      <c r="U8" s="41">
        <f>'червень 2025 '!U81</f>
        <v>0</v>
      </c>
      <c r="V8" s="41">
        <f>'червень 2025 '!V81</f>
        <v>0</v>
      </c>
      <c r="W8" s="42" t="s">
        <v>57</v>
      </c>
      <c r="X8" s="41"/>
      <c r="Y8" s="42" t="s">
        <v>57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>
        <f>'червень 2025 '!Y10</f>
        <v>5353599.4899999993</v>
      </c>
      <c r="D10" s="46">
        <v>439425.74</v>
      </c>
      <c r="E10" s="46">
        <v>99560.1</v>
      </c>
      <c r="F10" s="44">
        <v>276.89999999999998</v>
      </c>
      <c r="G10" s="44"/>
      <c r="H10" s="44">
        <f>-276.9+106712.58</f>
        <v>106435.68000000001</v>
      </c>
      <c r="I10" s="44"/>
      <c r="J10" s="45">
        <v>707.5</v>
      </c>
      <c r="K10" s="44"/>
      <c r="L10" s="44"/>
      <c r="M10" s="44">
        <v>6006.65</v>
      </c>
      <c r="N10" s="44">
        <v>29155.89</v>
      </c>
      <c r="O10" s="44"/>
      <c r="P10" s="63">
        <v>1317.24</v>
      </c>
      <c r="Q10" s="44"/>
      <c r="R10" s="44"/>
      <c r="S10" s="44"/>
      <c r="T10" s="44"/>
      <c r="U10" s="44"/>
      <c r="V10" s="44"/>
      <c r="W10" s="44">
        <f>SUM(D10:V10)</f>
        <v>682885.70000000007</v>
      </c>
      <c r="X10" s="44"/>
      <c r="Y10" s="44">
        <f>W10+C10</f>
        <v>6036485.1899999995</v>
      </c>
    </row>
    <row r="11" spans="1:25" x14ac:dyDescent="0.3">
      <c r="A11">
        <v>2</v>
      </c>
      <c r="B11" t="s">
        <v>2</v>
      </c>
      <c r="C11" s="45">
        <f>'червень 2025 '!Y11</f>
        <v>4891276.3099999996</v>
      </c>
      <c r="D11" s="46">
        <v>373689.74</v>
      </c>
      <c r="E11" s="46">
        <v>83227.31</v>
      </c>
      <c r="F11" s="44"/>
      <c r="G11" s="44"/>
      <c r="H11" s="44">
        <v>100318.18</v>
      </c>
      <c r="I11" s="44"/>
      <c r="J11" s="45">
        <v>1107.5</v>
      </c>
      <c r="K11" s="44"/>
      <c r="L11" s="44"/>
      <c r="M11" s="44">
        <v>6838.34</v>
      </c>
      <c r="N11" s="44">
        <v>30589.78</v>
      </c>
      <c r="O11" s="44"/>
      <c r="P11" s="63">
        <v>658.62</v>
      </c>
      <c r="Q11" s="44"/>
      <c r="R11" s="44"/>
      <c r="S11" s="44"/>
      <c r="T11" s="44"/>
      <c r="U11" s="44"/>
      <c r="V11" s="44"/>
      <c r="W11" s="44">
        <f t="shared" ref="W11:W29" si="0">SUM(D11:V11)</f>
        <v>596429.47</v>
      </c>
      <c r="X11" s="44"/>
      <c r="Y11" s="44">
        <f t="shared" ref="Y11:Y29" si="1">W11+C11</f>
        <v>5487705.7799999993</v>
      </c>
    </row>
    <row r="12" spans="1:25" x14ac:dyDescent="0.3">
      <c r="A12">
        <v>3</v>
      </c>
      <c r="B12" t="s">
        <v>3</v>
      </c>
      <c r="C12" s="45">
        <f>'червень 2025 '!Y12</f>
        <v>2570407.58</v>
      </c>
      <c r="D12" s="46">
        <v>303943.89</v>
      </c>
      <c r="E12" s="46">
        <v>70091.37</v>
      </c>
      <c r="F12" s="44"/>
      <c r="G12" s="44"/>
      <c r="H12" s="44">
        <v>85820.95</v>
      </c>
      <c r="I12" s="44"/>
      <c r="J12" s="45">
        <v>17618.990000000002</v>
      </c>
      <c r="K12" s="44"/>
      <c r="L12" s="44"/>
      <c r="M12" s="44">
        <v>3654.95</v>
      </c>
      <c r="N12" s="44">
        <v>18545.05</v>
      </c>
      <c r="O12" s="63">
        <v>2697.24</v>
      </c>
      <c r="P12" s="63">
        <v>1536.78</v>
      </c>
      <c r="Q12" s="44"/>
      <c r="R12" s="44">
        <v>28.54</v>
      </c>
      <c r="S12" s="44"/>
      <c r="T12" s="44"/>
      <c r="U12" s="44"/>
      <c r="V12" s="44"/>
      <c r="W12" s="44">
        <f t="shared" si="0"/>
        <v>503937.76</v>
      </c>
      <c r="X12" s="44"/>
      <c r="Y12" s="44">
        <f t="shared" si="1"/>
        <v>3074345.34</v>
      </c>
    </row>
    <row r="13" spans="1:25" x14ac:dyDescent="0.3">
      <c r="A13">
        <v>4</v>
      </c>
      <c r="B13" t="s">
        <v>4</v>
      </c>
      <c r="C13" s="45">
        <f>'червень 2025 '!Y13</f>
        <v>0</v>
      </c>
      <c r="D13" s="46"/>
      <c r="E13" s="46"/>
      <c r="F13" s="44"/>
      <c r="G13" s="44"/>
      <c r="H13" s="44"/>
      <c r="I13" s="44"/>
      <c r="J13" s="45"/>
      <c r="K13" s="44"/>
      <c r="L13" s="44"/>
      <c r="M13" s="44"/>
      <c r="N13" s="44"/>
      <c r="O13" s="63"/>
      <c r="P13" s="63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>
        <f t="shared" si="1"/>
        <v>0</v>
      </c>
    </row>
    <row r="14" spans="1:25" x14ac:dyDescent="0.3">
      <c r="A14">
        <v>5</v>
      </c>
      <c r="B14" t="s">
        <v>5</v>
      </c>
      <c r="C14" s="45">
        <f>'червень 2025 '!Y14</f>
        <v>5780003.1299999999</v>
      </c>
      <c r="D14" s="46">
        <v>453815.41</v>
      </c>
      <c r="E14" s="46">
        <v>96475.69</v>
      </c>
      <c r="F14" s="44"/>
      <c r="G14" s="44"/>
      <c r="H14" s="44">
        <v>122737.17</v>
      </c>
      <c r="I14" s="44"/>
      <c r="J14" s="45">
        <v>75371.240000000005</v>
      </c>
      <c r="K14" s="44"/>
      <c r="L14" s="44"/>
      <c r="M14" s="44">
        <v>6561.11</v>
      </c>
      <c r="N14" s="44">
        <v>31975.88</v>
      </c>
      <c r="O14" s="63"/>
      <c r="P14" s="63">
        <v>653.35</v>
      </c>
      <c r="Q14" s="44"/>
      <c r="R14" s="44"/>
      <c r="S14" s="44"/>
      <c r="T14" s="44"/>
      <c r="U14" s="44"/>
      <c r="V14" s="44"/>
      <c r="W14" s="44">
        <f t="shared" si="0"/>
        <v>787589.85</v>
      </c>
      <c r="X14" s="44"/>
      <c r="Y14" s="44">
        <f t="shared" si="1"/>
        <v>6567592.9799999995</v>
      </c>
    </row>
    <row r="15" spans="1:25" x14ac:dyDescent="0.3">
      <c r="A15">
        <v>6</v>
      </c>
      <c r="B15" t="s">
        <v>6</v>
      </c>
      <c r="C15" s="45">
        <f>'червень 2025 '!Y15</f>
        <v>4992595.03</v>
      </c>
      <c r="D15" s="46">
        <v>331467.28999999998</v>
      </c>
      <c r="E15" s="46">
        <v>71982.759999999995</v>
      </c>
      <c r="F15" s="44"/>
      <c r="G15" s="44"/>
      <c r="H15" s="44">
        <v>102822.29</v>
      </c>
      <c r="I15" s="44"/>
      <c r="J15" s="45">
        <v>5504.24</v>
      </c>
      <c r="K15" s="44">
        <v>300</v>
      </c>
      <c r="L15" s="44"/>
      <c r="M15" s="44">
        <v>7392.8</v>
      </c>
      <c r="N15" s="44">
        <v>23802.68</v>
      </c>
      <c r="O15" s="63"/>
      <c r="P15" s="63">
        <v>658.62</v>
      </c>
      <c r="Q15" s="44"/>
      <c r="R15" s="44"/>
      <c r="S15" s="44"/>
      <c r="T15" s="44"/>
      <c r="U15" s="44"/>
      <c r="V15" s="44"/>
      <c r="W15" s="44">
        <f t="shared" si="0"/>
        <v>543930.67999999993</v>
      </c>
      <c r="X15" s="44"/>
      <c r="Y15" s="44">
        <f t="shared" si="1"/>
        <v>5536525.71</v>
      </c>
    </row>
    <row r="16" spans="1:25" x14ac:dyDescent="0.3">
      <c r="A16">
        <v>7</v>
      </c>
      <c r="B16" t="s">
        <v>7</v>
      </c>
      <c r="C16" s="45">
        <f>'червень 2025 '!Y16</f>
        <v>6093894.6899999995</v>
      </c>
      <c r="D16" s="46">
        <v>602989.92000000004</v>
      </c>
      <c r="E16" s="46">
        <v>130728.15</v>
      </c>
      <c r="F16" s="44">
        <v>830.7</v>
      </c>
      <c r="G16" s="44"/>
      <c r="H16" s="44">
        <f>-830.7+181951.09</f>
        <v>181120.38999999998</v>
      </c>
      <c r="I16" s="44"/>
      <c r="J16" s="45">
        <v>707.5</v>
      </c>
      <c r="K16" s="44"/>
      <c r="L16" s="44"/>
      <c r="M16" s="44">
        <v>7115.57</v>
      </c>
      <c r="N16" s="44">
        <v>44661.09</v>
      </c>
      <c r="O16" s="63"/>
      <c r="P16" s="63">
        <v>1007.25</v>
      </c>
      <c r="Q16" s="44"/>
      <c r="R16" s="44"/>
      <c r="S16" s="44"/>
      <c r="T16" s="44"/>
      <c r="U16" s="44"/>
      <c r="V16" s="44"/>
      <c r="W16" s="44">
        <f t="shared" si="0"/>
        <v>969160.57</v>
      </c>
      <c r="X16" s="44"/>
      <c r="Y16" s="44">
        <f t="shared" si="1"/>
        <v>7063055.2599999998</v>
      </c>
    </row>
    <row r="17" spans="1:25" x14ac:dyDescent="0.3">
      <c r="A17">
        <v>8</v>
      </c>
      <c r="B17" t="s">
        <v>8</v>
      </c>
      <c r="C17" s="45">
        <f>'червень 2025 '!Y17</f>
        <v>3615872.73</v>
      </c>
      <c r="D17" s="46">
        <v>397164.12</v>
      </c>
      <c r="E17" s="46">
        <v>88903.73</v>
      </c>
      <c r="F17" s="44"/>
      <c r="G17" s="44"/>
      <c r="H17" s="44">
        <v>77641.88</v>
      </c>
      <c r="I17" s="44"/>
      <c r="J17" s="45">
        <v>33218.99</v>
      </c>
      <c r="K17" s="44"/>
      <c r="L17" s="44"/>
      <c r="M17" s="44">
        <v>2249.1999999999998</v>
      </c>
      <c r="N17" s="44">
        <v>22244.51</v>
      </c>
      <c r="O17" s="63">
        <v>3767.07</v>
      </c>
      <c r="P17" s="63">
        <v>329.31</v>
      </c>
      <c r="Q17" s="44"/>
      <c r="R17" s="44">
        <v>28.55</v>
      </c>
      <c r="S17" s="44"/>
      <c r="T17" s="44"/>
      <c r="U17" s="44"/>
      <c r="V17" s="44"/>
      <c r="W17" s="44">
        <f t="shared" si="0"/>
        <v>625547.36</v>
      </c>
      <c r="X17" s="44"/>
      <c r="Y17" s="44">
        <f t="shared" si="1"/>
        <v>4241420.09</v>
      </c>
    </row>
    <row r="18" spans="1:25" x14ac:dyDescent="0.3">
      <c r="A18">
        <v>9</v>
      </c>
      <c r="B18" t="s">
        <v>9</v>
      </c>
      <c r="C18" s="45">
        <f>'червень 2025 '!Y18</f>
        <v>3297624.99</v>
      </c>
      <c r="D18" s="46">
        <v>340111.02</v>
      </c>
      <c r="E18" s="46">
        <v>73768.59</v>
      </c>
      <c r="F18" s="44"/>
      <c r="G18" s="44"/>
      <c r="H18" s="44">
        <v>108452.98</v>
      </c>
      <c r="I18" s="44"/>
      <c r="J18" s="45">
        <v>7208.26</v>
      </c>
      <c r="K18" s="44"/>
      <c r="L18" s="44"/>
      <c r="M18" s="44">
        <v>4158.45</v>
      </c>
      <c r="N18" s="44">
        <v>13019.78</v>
      </c>
      <c r="O18" s="63"/>
      <c r="P18" s="63">
        <v>493.97</v>
      </c>
      <c r="Q18" s="44"/>
      <c r="R18" s="44"/>
      <c r="S18" s="44"/>
      <c r="T18" s="44"/>
      <c r="U18" s="44"/>
      <c r="V18" s="44"/>
      <c r="W18" s="44">
        <f t="shared" si="0"/>
        <v>547213.04999999993</v>
      </c>
      <c r="X18" s="44"/>
      <c r="Y18" s="44">
        <f t="shared" si="1"/>
        <v>3844838.04</v>
      </c>
    </row>
    <row r="19" spans="1:25" x14ac:dyDescent="0.3">
      <c r="A19">
        <v>10</v>
      </c>
      <c r="B19" t="s">
        <v>10</v>
      </c>
      <c r="C19" s="45">
        <f>'червень 2025 '!Y19</f>
        <v>4294522.6500000004</v>
      </c>
      <c r="D19" s="46">
        <v>485851.8</v>
      </c>
      <c r="E19" s="46">
        <v>103669.03</v>
      </c>
      <c r="F19" s="44"/>
      <c r="G19" s="44"/>
      <c r="H19" s="44">
        <v>59832.38</v>
      </c>
      <c r="I19" s="44"/>
      <c r="J19" s="45">
        <v>9398.35</v>
      </c>
      <c r="K19" s="44"/>
      <c r="L19" s="44"/>
      <c r="M19" s="44">
        <v>6006.65</v>
      </c>
      <c r="N19" s="44">
        <v>6509.89</v>
      </c>
      <c r="O19" s="63"/>
      <c r="P19" s="63">
        <v>164.65</v>
      </c>
      <c r="Q19" s="44"/>
      <c r="R19" s="44"/>
      <c r="S19" s="44"/>
      <c r="T19" s="44"/>
      <c r="U19" s="44"/>
      <c r="V19" s="44"/>
      <c r="W19" s="44">
        <f t="shared" si="0"/>
        <v>671432.75</v>
      </c>
      <c r="X19" s="44"/>
      <c r="Y19" s="44">
        <f t="shared" si="1"/>
        <v>4965955.4000000004</v>
      </c>
    </row>
    <row r="20" spans="1:25" x14ac:dyDescent="0.3">
      <c r="A20">
        <v>11</v>
      </c>
      <c r="B20" t="s">
        <v>11</v>
      </c>
      <c r="C20" s="45">
        <f>'червень 2025 '!Y20</f>
        <v>3341842.29</v>
      </c>
      <c r="D20" s="46">
        <v>240036.92</v>
      </c>
      <c r="E20" s="46">
        <v>51758.09</v>
      </c>
      <c r="F20" s="44">
        <v>553.79999999999995</v>
      </c>
      <c r="G20" s="44"/>
      <c r="H20" s="44">
        <f>-553.8+47148.96</f>
        <v>46595.159999999996</v>
      </c>
      <c r="I20" s="44"/>
      <c r="J20" s="45">
        <v>707.5</v>
      </c>
      <c r="K20" s="44"/>
      <c r="L20" s="44"/>
      <c r="M20" s="44">
        <v>5359.78</v>
      </c>
      <c r="N20" s="44">
        <v>18535.5</v>
      </c>
      <c r="O20" s="63"/>
      <c r="P20" s="63">
        <v>493.96</v>
      </c>
      <c r="Q20" s="44"/>
      <c r="R20" s="44"/>
      <c r="S20" s="44"/>
      <c r="T20" s="44"/>
      <c r="U20" s="44"/>
      <c r="V20" s="44"/>
      <c r="W20" s="44">
        <f t="shared" si="0"/>
        <v>364040.71</v>
      </c>
      <c r="X20" s="44"/>
      <c r="Y20" s="44">
        <f t="shared" si="1"/>
        <v>3705883</v>
      </c>
    </row>
    <row r="21" spans="1:25" x14ac:dyDescent="0.3">
      <c r="A21">
        <v>12</v>
      </c>
      <c r="B21" t="s">
        <v>12</v>
      </c>
      <c r="C21" s="45">
        <f>'червень 2025 '!Y21</f>
        <v>3913273.99</v>
      </c>
      <c r="D21" s="46">
        <v>334057.76</v>
      </c>
      <c r="E21" s="46">
        <v>73991.39</v>
      </c>
      <c r="F21" s="44">
        <v>553.79999999999995</v>
      </c>
      <c r="G21" s="44"/>
      <c r="H21" s="44">
        <f>-553.8+114918.34</f>
        <v>114364.54</v>
      </c>
      <c r="I21" s="44"/>
      <c r="J21" s="45">
        <v>29318.99</v>
      </c>
      <c r="K21" s="44">
        <v>300</v>
      </c>
      <c r="L21" s="44"/>
      <c r="M21" s="44">
        <v>3654.95</v>
      </c>
      <c r="N21" s="44">
        <v>16451.57</v>
      </c>
      <c r="O21" s="63">
        <v>5834.91</v>
      </c>
      <c r="P21" s="63">
        <v>329.31</v>
      </c>
      <c r="Q21" s="44"/>
      <c r="R21" s="44">
        <v>28.55</v>
      </c>
      <c r="S21" s="44"/>
      <c r="T21" s="44"/>
      <c r="U21" s="44"/>
      <c r="V21" s="44"/>
      <c r="W21" s="44">
        <f t="shared" si="0"/>
        <v>578885.77</v>
      </c>
      <c r="X21" s="44"/>
      <c r="Y21" s="44">
        <f t="shared" si="1"/>
        <v>4492159.76</v>
      </c>
    </row>
    <row r="22" spans="1:25" x14ac:dyDescent="0.3">
      <c r="A22">
        <v>13</v>
      </c>
      <c r="B22" t="s">
        <v>13</v>
      </c>
      <c r="C22" s="45">
        <f>'червень 2025 '!Y22</f>
        <v>3357637.1500000004</v>
      </c>
      <c r="D22" s="46">
        <v>334390.7</v>
      </c>
      <c r="E22" s="46">
        <v>73320.210000000006</v>
      </c>
      <c r="F22" s="44">
        <v>276.89999999999998</v>
      </c>
      <c r="G22" s="44"/>
      <c r="H22" s="44">
        <f>-276.9+118503.51</f>
        <v>118226.61</v>
      </c>
      <c r="I22" s="44"/>
      <c r="J22" s="45">
        <v>28018.99</v>
      </c>
      <c r="K22" s="44"/>
      <c r="L22" s="44"/>
      <c r="M22" s="44">
        <v>2249.1999999999998</v>
      </c>
      <c r="N22" s="44">
        <v>20074.55</v>
      </c>
      <c r="O22" s="63">
        <v>3639.76</v>
      </c>
      <c r="P22" s="63">
        <v>658.62</v>
      </c>
      <c r="Q22" s="44"/>
      <c r="R22" s="44">
        <v>28.54</v>
      </c>
      <c r="S22" s="44"/>
      <c r="T22" s="44"/>
      <c r="U22" s="44"/>
      <c r="V22" s="44"/>
      <c r="W22" s="44">
        <f t="shared" si="0"/>
        <v>580884.08000000007</v>
      </c>
      <c r="X22" s="44"/>
      <c r="Y22" s="44">
        <f t="shared" si="1"/>
        <v>3938521.2300000004</v>
      </c>
    </row>
    <row r="23" spans="1:25" x14ac:dyDescent="0.3">
      <c r="A23">
        <v>14</v>
      </c>
      <c r="B23" t="s">
        <v>14</v>
      </c>
      <c r="C23" s="45">
        <f>'червень 2025 '!Y23</f>
        <v>3473050.7</v>
      </c>
      <c r="D23" s="46">
        <v>369623.61</v>
      </c>
      <c r="E23" s="46">
        <v>79132.210000000006</v>
      </c>
      <c r="F23" s="44"/>
      <c r="G23" s="44"/>
      <c r="H23" s="44">
        <v>105395.97</v>
      </c>
      <c r="I23" s="44"/>
      <c r="J23" s="45">
        <v>17618.990000000002</v>
      </c>
      <c r="K23" s="44"/>
      <c r="L23" s="44"/>
      <c r="M23" s="44">
        <v>5082.55</v>
      </c>
      <c r="N23" s="44">
        <v>21030.47</v>
      </c>
      <c r="O23" s="63">
        <v>5179.67</v>
      </c>
      <c r="P23" s="63">
        <v>329.31</v>
      </c>
      <c r="Q23" s="44"/>
      <c r="R23" s="44">
        <v>28.54</v>
      </c>
      <c r="S23" s="44"/>
      <c r="T23" s="44"/>
      <c r="U23" s="44"/>
      <c r="V23" s="44"/>
      <c r="W23" s="44">
        <f t="shared" si="0"/>
        <v>603421.32000000018</v>
      </c>
      <c r="X23" s="44"/>
      <c r="Y23" s="44">
        <f t="shared" si="1"/>
        <v>4076472.0200000005</v>
      </c>
    </row>
    <row r="24" spans="1:25" x14ac:dyDescent="0.3">
      <c r="A24">
        <v>15</v>
      </c>
      <c r="B24" t="s">
        <v>15</v>
      </c>
      <c r="C24" s="45">
        <f>'червень 2025 '!Y24</f>
        <v>6553134.2899999991</v>
      </c>
      <c r="D24" s="46">
        <v>670695.92000000004</v>
      </c>
      <c r="E24" s="46">
        <v>148516.48000000001</v>
      </c>
      <c r="F24" s="44"/>
      <c r="G24" s="44"/>
      <c r="H24" s="44">
        <v>212398.01</v>
      </c>
      <c r="I24" s="44"/>
      <c r="J24" s="45">
        <v>707.5</v>
      </c>
      <c r="K24" s="44"/>
      <c r="L24" s="44"/>
      <c r="M24" s="44">
        <v>9887.8700000000008</v>
      </c>
      <c r="N24" s="44">
        <v>41678.58</v>
      </c>
      <c r="O24" s="63"/>
      <c r="P24" s="63">
        <v>878.16</v>
      </c>
      <c r="Q24" s="44"/>
      <c r="R24" s="44"/>
      <c r="S24" s="44"/>
      <c r="T24" s="44"/>
      <c r="U24" s="44"/>
      <c r="V24" s="44"/>
      <c r="W24" s="44">
        <f t="shared" si="0"/>
        <v>1084762.52</v>
      </c>
      <c r="X24" s="44"/>
      <c r="Y24" s="44">
        <f t="shared" si="1"/>
        <v>7637896.8099999987</v>
      </c>
    </row>
    <row r="25" spans="1:25" x14ac:dyDescent="0.3">
      <c r="A25">
        <v>16</v>
      </c>
      <c r="B25" t="s">
        <v>16</v>
      </c>
      <c r="C25" s="45">
        <f>'червень 2025 '!Y25</f>
        <v>2429547.69</v>
      </c>
      <c r="D25" s="46">
        <v>257682.86</v>
      </c>
      <c r="E25" s="46">
        <v>57379.92</v>
      </c>
      <c r="F25" s="44">
        <v>276.89999999999998</v>
      </c>
      <c r="G25" s="44"/>
      <c r="H25" s="44">
        <f>-276.9+57491.86</f>
        <v>57214.96</v>
      </c>
      <c r="I25" s="44"/>
      <c r="J25" s="45">
        <v>7308.26</v>
      </c>
      <c r="K25" s="44">
        <v>300</v>
      </c>
      <c r="L25" s="44"/>
      <c r="M25" s="44">
        <v>2772.3</v>
      </c>
      <c r="N25" s="44">
        <v>18545.05</v>
      </c>
      <c r="O25" s="63"/>
      <c r="P25" s="63">
        <v>164.66</v>
      </c>
      <c r="Q25" s="44"/>
      <c r="R25" s="44"/>
      <c r="S25" s="44"/>
      <c r="T25" s="44"/>
      <c r="U25" s="44"/>
      <c r="V25" s="44"/>
      <c r="W25" s="44">
        <f t="shared" si="0"/>
        <v>401644.91</v>
      </c>
      <c r="X25" s="44"/>
      <c r="Y25" s="44">
        <f t="shared" si="1"/>
        <v>2831192.6</v>
      </c>
    </row>
    <row r="26" spans="1:25" x14ac:dyDescent="0.3">
      <c r="A26">
        <v>17</v>
      </c>
      <c r="B26" t="s">
        <v>17</v>
      </c>
      <c r="C26" s="45">
        <f>'червень 2025 '!Y26</f>
        <v>1027699.9099999999</v>
      </c>
      <c r="D26" s="46">
        <v>122246.19</v>
      </c>
      <c r="E26" s="46">
        <v>25152.46</v>
      </c>
      <c r="F26" s="44"/>
      <c r="G26" s="44"/>
      <c r="H26" s="44">
        <v>18755.330000000002</v>
      </c>
      <c r="I26" s="44"/>
      <c r="J26" s="45">
        <v>4100</v>
      </c>
      <c r="K26" s="44"/>
      <c r="L26" s="46"/>
      <c r="M26" s="44"/>
      <c r="N26" s="44">
        <v>4492.88</v>
      </c>
      <c r="O26" s="63"/>
      <c r="P26" s="63">
        <v>164.66</v>
      </c>
      <c r="Q26" s="44"/>
      <c r="R26" s="44">
        <v>30.77</v>
      </c>
      <c r="S26" s="44"/>
      <c r="T26" s="44"/>
      <c r="U26" s="44"/>
      <c r="V26" s="44"/>
      <c r="W26" s="44">
        <f t="shared" si="0"/>
        <v>174942.28999999998</v>
      </c>
      <c r="X26" s="44"/>
      <c r="Y26" s="44">
        <f t="shared" si="1"/>
        <v>1202642.2</v>
      </c>
    </row>
    <row r="27" spans="1:25" x14ac:dyDescent="0.3">
      <c r="A27">
        <v>18</v>
      </c>
      <c r="B27" t="s">
        <v>18</v>
      </c>
      <c r="C27" s="45">
        <f>'червень 2025 '!Y27</f>
        <v>1715474.87</v>
      </c>
      <c r="D27" s="46">
        <v>200074.38</v>
      </c>
      <c r="E27" s="46">
        <v>41473.5</v>
      </c>
      <c r="F27" s="44"/>
      <c r="G27" s="44"/>
      <c r="H27" s="44">
        <v>33847.11</v>
      </c>
      <c r="I27" s="44"/>
      <c r="J27" s="45">
        <v>8114.17</v>
      </c>
      <c r="K27" s="44"/>
      <c r="L27" s="46"/>
      <c r="M27" s="44">
        <v>202.92</v>
      </c>
      <c r="N27" s="44">
        <v>11021.88</v>
      </c>
      <c r="O27" s="63">
        <v>2910.65</v>
      </c>
      <c r="P27" s="44"/>
      <c r="Q27" s="44"/>
      <c r="R27" s="44">
        <v>28.55</v>
      </c>
      <c r="S27" s="44"/>
      <c r="T27" s="44"/>
      <c r="U27" s="44"/>
      <c r="V27" s="44"/>
      <c r="W27" s="44">
        <f t="shared" si="0"/>
        <v>297673.15999999997</v>
      </c>
      <c r="X27" s="44"/>
      <c r="Y27" s="44">
        <f t="shared" si="1"/>
        <v>2013148.03</v>
      </c>
    </row>
    <row r="28" spans="1:25" x14ac:dyDescent="0.3">
      <c r="A28">
        <v>19</v>
      </c>
      <c r="B28" t="s">
        <v>19</v>
      </c>
      <c r="C28" s="45">
        <f>'червень 2025 '!Y28</f>
        <v>1318037.73</v>
      </c>
      <c r="D28" s="46">
        <v>149378.51</v>
      </c>
      <c r="E28" s="46">
        <v>33523.370000000003</v>
      </c>
      <c r="F28" s="44"/>
      <c r="G28" s="44"/>
      <c r="H28" s="44">
        <v>26039.79</v>
      </c>
      <c r="I28" s="44"/>
      <c r="J28" s="45">
        <v>647</v>
      </c>
      <c r="K28" s="44"/>
      <c r="L28" s="46"/>
      <c r="M28" s="44">
        <v>2570.3200000000002</v>
      </c>
      <c r="N28" s="44">
        <v>10333.620000000001</v>
      </c>
      <c r="O28" s="44"/>
      <c r="P28" s="44"/>
      <c r="Q28" s="44"/>
      <c r="R28" s="44">
        <v>30.77</v>
      </c>
      <c r="S28" s="44"/>
      <c r="T28" s="44"/>
      <c r="U28" s="44"/>
      <c r="V28" s="44"/>
      <c r="W28" s="44">
        <f t="shared" si="0"/>
        <v>222523.38</v>
      </c>
      <c r="X28" s="44"/>
      <c r="Y28" s="44">
        <f t="shared" si="1"/>
        <v>1540561.1099999999</v>
      </c>
    </row>
    <row r="29" spans="1:25" x14ac:dyDescent="0.3">
      <c r="A29">
        <v>20</v>
      </c>
      <c r="B29" t="s">
        <v>20</v>
      </c>
      <c r="C29" s="45">
        <f>'червень 2025 '!Y29</f>
        <v>291122.08</v>
      </c>
      <c r="D29" s="46">
        <v>10505</v>
      </c>
      <c r="E29" s="46">
        <v>2311.1</v>
      </c>
      <c r="F29" s="44"/>
      <c r="G29" s="44"/>
      <c r="H29" s="44"/>
      <c r="I29" s="44"/>
      <c r="J29" s="45"/>
      <c r="K29" s="44"/>
      <c r="L29" s="46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>
        <f t="shared" si="0"/>
        <v>12816.1</v>
      </c>
      <c r="X29" s="44"/>
      <c r="Y29" s="44">
        <f t="shared" si="1"/>
        <v>303938.18</v>
      </c>
    </row>
    <row r="30" spans="1:25" s="21" customFormat="1" ht="14.4" x14ac:dyDescent="0.3">
      <c r="A30" s="2"/>
      <c r="B30" s="3" t="s">
        <v>21</v>
      </c>
      <c r="C30" s="47">
        <f>SUM(C10:C29)</f>
        <v>68310617.299999982</v>
      </c>
      <c r="D30" s="47">
        <f t="shared" ref="D30:V30" si="2">SUM(D10:D29)</f>
        <v>6417150.7800000012</v>
      </c>
      <c r="E30" s="47">
        <f t="shared" si="2"/>
        <v>1404965.46</v>
      </c>
      <c r="F30" s="47">
        <f t="shared" si="2"/>
        <v>2769</v>
      </c>
      <c r="G30" s="47">
        <f t="shared" si="2"/>
        <v>0</v>
      </c>
      <c r="H30" s="47">
        <f t="shared" si="2"/>
        <v>1678019.3800000001</v>
      </c>
      <c r="I30" s="47">
        <f t="shared" si="2"/>
        <v>0</v>
      </c>
      <c r="J30" s="47">
        <f t="shared" si="2"/>
        <v>247383.97000000003</v>
      </c>
      <c r="K30" s="47">
        <f t="shared" si="2"/>
        <v>900</v>
      </c>
      <c r="L30" s="47">
        <f t="shared" si="2"/>
        <v>0</v>
      </c>
      <c r="M30" s="47">
        <f t="shared" si="2"/>
        <v>81763.609999999986</v>
      </c>
      <c r="N30" s="47">
        <f t="shared" si="2"/>
        <v>382668.65</v>
      </c>
      <c r="O30" s="47">
        <f t="shared" si="2"/>
        <v>24029.300000000003</v>
      </c>
      <c r="P30" s="47">
        <f t="shared" si="2"/>
        <v>9838.4700000000012</v>
      </c>
      <c r="Q30" s="47">
        <f t="shared" si="2"/>
        <v>0</v>
      </c>
      <c r="R30" s="47">
        <f t="shared" si="2"/>
        <v>232.81000000000003</v>
      </c>
      <c r="S30" s="47">
        <f t="shared" si="2"/>
        <v>0</v>
      </c>
      <c r="T30" s="47">
        <f t="shared" si="2"/>
        <v>0</v>
      </c>
      <c r="U30" s="47">
        <f t="shared" si="2"/>
        <v>0</v>
      </c>
      <c r="V30" s="47">
        <f t="shared" si="2"/>
        <v>0</v>
      </c>
      <c r="W30" s="47">
        <f>SUM(W10:W29)</f>
        <v>10249721.43</v>
      </c>
      <c r="X30" s="47"/>
      <c r="Y30" s="47">
        <f t="shared" ref="Y30" si="3">SUM(Y10:Y29)</f>
        <v>78560338.729999989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>
        <f>'червень 2025 '!Y32</f>
        <v>9351383.7800000012</v>
      </c>
      <c r="D32" s="44">
        <v>404690.14</v>
      </c>
      <c r="E32" s="44">
        <v>92409.78</v>
      </c>
      <c r="F32" s="44"/>
      <c r="G32" s="44"/>
      <c r="H32" s="44"/>
      <c r="I32" s="44"/>
      <c r="J32" s="45">
        <v>25445.1</v>
      </c>
      <c r="K32" s="44"/>
      <c r="L32" s="44"/>
      <c r="M32" s="44">
        <v>2811.5</v>
      </c>
      <c r="N32" s="44">
        <v>8813.68</v>
      </c>
      <c r="O32" s="63">
        <v>7567.05</v>
      </c>
      <c r="P32" s="63">
        <v>329.31</v>
      </c>
      <c r="Q32" s="44"/>
      <c r="R32" s="44">
        <v>34.840000000000003</v>
      </c>
      <c r="S32" s="44"/>
      <c r="T32" s="44"/>
      <c r="U32" s="44"/>
      <c r="V32" s="44"/>
      <c r="W32" s="44">
        <f>SUM(D32:V32)</f>
        <v>542101.40000000014</v>
      </c>
      <c r="X32" s="44"/>
      <c r="Y32" s="44">
        <f>W32+C32</f>
        <v>9893485.1800000016</v>
      </c>
    </row>
    <row r="33" spans="1:25" x14ac:dyDescent="0.3">
      <c r="A33">
        <v>2</v>
      </c>
      <c r="B33" t="s">
        <v>24</v>
      </c>
      <c r="C33" s="45">
        <f>'червень 2025 '!Y33</f>
        <v>7309704.4400000004</v>
      </c>
      <c r="D33" s="44">
        <v>476937.5</v>
      </c>
      <c r="E33" s="44">
        <v>93712.45</v>
      </c>
      <c r="F33" s="44"/>
      <c r="G33" s="44"/>
      <c r="H33" s="44"/>
      <c r="I33" s="44"/>
      <c r="J33" s="45">
        <v>18812.03</v>
      </c>
      <c r="K33" s="44"/>
      <c r="L33" s="44"/>
      <c r="M33" s="44">
        <v>1012.14</v>
      </c>
      <c r="N33" s="44">
        <v>3823.72</v>
      </c>
      <c r="O33" s="63">
        <v>6259.87</v>
      </c>
      <c r="P33" s="63">
        <v>482.99</v>
      </c>
      <c r="Q33" s="44"/>
      <c r="R33" s="44">
        <v>34.83</v>
      </c>
      <c r="S33" s="44"/>
      <c r="T33" s="44"/>
      <c r="U33" s="44"/>
      <c r="V33" s="44"/>
      <c r="W33" s="44">
        <f t="shared" ref="W33:W49" si="4">SUM(D33:V33)</f>
        <v>601075.52999999991</v>
      </c>
      <c r="X33" s="44"/>
      <c r="Y33" s="44">
        <f t="shared" ref="Y33:Y49" si="5">W33+C33</f>
        <v>7910779.9700000007</v>
      </c>
    </row>
    <row r="34" spans="1:25" x14ac:dyDescent="0.3">
      <c r="A34">
        <v>3</v>
      </c>
      <c r="B34" s="10" t="s">
        <v>48</v>
      </c>
      <c r="C34" s="45">
        <f>'червень 2025 '!Y34</f>
        <v>5539845.7799999993</v>
      </c>
      <c r="D34" s="44">
        <v>249543.9</v>
      </c>
      <c r="E34" s="44">
        <v>55009.55</v>
      </c>
      <c r="F34" s="44">
        <v>3614</v>
      </c>
      <c r="G34" s="44"/>
      <c r="H34" s="44"/>
      <c r="I34" s="44"/>
      <c r="J34" s="45">
        <v>360755.27</v>
      </c>
      <c r="K34" s="44"/>
      <c r="L34" s="44"/>
      <c r="M34" s="44">
        <v>2305.4299999999998</v>
      </c>
      <c r="N34" s="44">
        <v>6309.14</v>
      </c>
      <c r="O34" s="63">
        <v>5722.79</v>
      </c>
      <c r="P34" s="63"/>
      <c r="Q34" s="44"/>
      <c r="R34" s="44">
        <v>34.83</v>
      </c>
      <c r="S34" s="44"/>
      <c r="T34" s="44"/>
      <c r="U34" s="44"/>
      <c r="V34" s="44"/>
      <c r="W34" s="44">
        <f t="shared" si="4"/>
        <v>683294.91</v>
      </c>
      <c r="X34" s="44"/>
      <c r="Y34" s="44">
        <f t="shared" si="5"/>
        <v>6223140.6899999995</v>
      </c>
    </row>
    <row r="35" spans="1:25" x14ac:dyDescent="0.3">
      <c r="A35">
        <v>4</v>
      </c>
      <c r="B35" t="s">
        <v>25</v>
      </c>
      <c r="C35" s="45">
        <f>'червень 2025 '!Y35</f>
        <v>12128141.530000001</v>
      </c>
      <c r="D35" s="44">
        <v>208696.35</v>
      </c>
      <c r="E35" s="44">
        <v>49946.31</v>
      </c>
      <c r="F35" s="44"/>
      <c r="G35" s="44"/>
      <c r="H35" s="44"/>
      <c r="I35" s="44"/>
      <c r="J35" s="45">
        <v>5933.16</v>
      </c>
      <c r="K35" s="44"/>
      <c r="L35" s="44"/>
      <c r="M35" s="44">
        <v>3511.58</v>
      </c>
      <c r="N35" s="44">
        <v>4492.88</v>
      </c>
      <c r="O35" s="63"/>
      <c r="P35" s="63">
        <v>987.93</v>
      </c>
      <c r="Q35" s="44"/>
      <c r="R35" s="44"/>
      <c r="S35" s="44"/>
      <c r="T35" s="44"/>
      <c r="U35" s="44"/>
      <c r="V35" s="44"/>
      <c r="W35" s="44">
        <f t="shared" si="4"/>
        <v>273568.21000000002</v>
      </c>
      <c r="X35" s="44"/>
      <c r="Y35" s="44">
        <f t="shared" si="5"/>
        <v>12401709.740000002</v>
      </c>
    </row>
    <row r="36" spans="1:25" x14ac:dyDescent="0.3">
      <c r="A36">
        <v>5</v>
      </c>
      <c r="B36" t="s">
        <v>26</v>
      </c>
      <c r="C36" s="45">
        <f>'червень 2025 '!Y36</f>
        <v>15730297.48</v>
      </c>
      <c r="D36" s="44">
        <v>1260449.03</v>
      </c>
      <c r="E36" s="44">
        <v>280418.36</v>
      </c>
      <c r="F36" s="44">
        <v>4431</v>
      </c>
      <c r="G36" s="44"/>
      <c r="H36" s="44"/>
      <c r="I36" s="44"/>
      <c r="J36" s="45">
        <v>243574.38</v>
      </c>
      <c r="K36" s="44"/>
      <c r="L36" s="44"/>
      <c r="M36" s="44">
        <v>13491.86</v>
      </c>
      <c r="N36" s="44">
        <v>10649.07</v>
      </c>
      <c r="O36" s="63"/>
      <c r="P36" s="63">
        <v>1317.24</v>
      </c>
      <c r="Q36" s="44"/>
      <c r="R36" s="44"/>
      <c r="S36" s="44"/>
      <c r="T36" s="44"/>
      <c r="U36" s="44"/>
      <c r="V36" s="44"/>
      <c r="W36" s="44">
        <f t="shared" si="4"/>
        <v>1814330.9400000002</v>
      </c>
      <c r="X36" s="44"/>
      <c r="Y36" s="44">
        <f t="shared" si="5"/>
        <v>17544628.420000002</v>
      </c>
    </row>
    <row r="37" spans="1:25" x14ac:dyDescent="0.3">
      <c r="A37">
        <v>6</v>
      </c>
      <c r="B37" s="9" t="s">
        <v>45</v>
      </c>
      <c r="C37" s="45">
        <f>'червень 2025 '!Y37</f>
        <v>4519991.99</v>
      </c>
      <c r="D37" s="44">
        <v>167472.69</v>
      </c>
      <c r="E37" s="44">
        <v>38188.379999999997</v>
      </c>
      <c r="F37" s="44"/>
      <c r="G37" s="44"/>
      <c r="H37" s="44"/>
      <c r="I37" s="44"/>
      <c r="J37" s="45">
        <v>18778.740000000002</v>
      </c>
      <c r="K37" s="44"/>
      <c r="L37" s="44"/>
      <c r="M37" s="44">
        <v>1012.14</v>
      </c>
      <c r="N37" s="44">
        <v>3250.16</v>
      </c>
      <c r="O37" s="63">
        <v>3515.87</v>
      </c>
      <c r="P37" s="63"/>
      <c r="Q37" s="44"/>
      <c r="R37" s="44">
        <v>34.83</v>
      </c>
      <c r="S37" s="44"/>
      <c r="T37" s="44"/>
      <c r="U37" s="44"/>
      <c r="V37" s="44"/>
      <c r="W37" s="44">
        <f t="shared" si="4"/>
        <v>232252.81</v>
      </c>
      <c r="X37" s="44"/>
      <c r="Y37" s="44">
        <f t="shared" si="5"/>
        <v>4752244.8</v>
      </c>
    </row>
    <row r="38" spans="1:25" x14ac:dyDescent="0.3">
      <c r="A38">
        <v>7</v>
      </c>
      <c r="B38" s="10" t="s">
        <v>49</v>
      </c>
      <c r="C38" s="45">
        <f>'червень 2025 '!Y38</f>
        <v>3448274.9799999995</v>
      </c>
      <c r="D38" s="44">
        <v>190101.92</v>
      </c>
      <c r="E38" s="44">
        <v>43080.95</v>
      </c>
      <c r="F38" s="44"/>
      <c r="G38" s="44"/>
      <c r="H38" s="44"/>
      <c r="I38" s="44"/>
      <c r="J38" s="45">
        <v>18524.86</v>
      </c>
      <c r="K38" s="44"/>
      <c r="L38" s="44"/>
      <c r="M38" s="44">
        <v>787.22</v>
      </c>
      <c r="N38" s="44">
        <v>2198.64</v>
      </c>
      <c r="O38" s="63">
        <v>3640.14</v>
      </c>
      <c r="P38" s="63">
        <v>164.65</v>
      </c>
      <c r="Q38" s="44"/>
      <c r="R38" s="44">
        <v>34.83</v>
      </c>
      <c r="S38" s="44"/>
      <c r="T38" s="44"/>
      <c r="U38" s="44"/>
      <c r="V38" s="44"/>
      <c r="W38" s="44">
        <f t="shared" si="4"/>
        <v>258533.21</v>
      </c>
      <c r="X38" s="44"/>
      <c r="Y38" s="44">
        <f t="shared" si="5"/>
        <v>3706808.1899999995</v>
      </c>
    </row>
    <row r="39" spans="1:25" x14ac:dyDescent="0.3">
      <c r="A39">
        <v>8</v>
      </c>
      <c r="B39" t="s">
        <v>27</v>
      </c>
      <c r="C39" s="45">
        <f>'червень 2025 '!Y39</f>
        <v>3900406.71</v>
      </c>
      <c r="D39" s="44">
        <v>100006.42</v>
      </c>
      <c r="E39" s="44">
        <v>21678.48</v>
      </c>
      <c r="F39" s="44"/>
      <c r="G39" s="44"/>
      <c r="H39" s="44"/>
      <c r="I39" s="44"/>
      <c r="J39" s="45">
        <v>7498</v>
      </c>
      <c r="K39" s="44"/>
      <c r="L39" s="44"/>
      <c r="M39" s="44">
        <v>281.14999999999998</v>
      </c>
      <c r="N39" s="44">
        <v>2246.44</v>
      </c>
      <c r="O39" s="63">
        <v>975.17</v>
      </c>
      <c r="P39" s="63"/>
      <c r="Q39" s="44"/>
      <c r="R39" s="44">
        <v>34.83</v>
      </c>
      <c r="S39" s="44"/>
      <c r="T39" s="44"/>
      <c r="U39" s="44"/>
      <c r="V39" s="44"/>
      <c r="W39" s="44">
        <f t="shared" si="4"/>
        <v>132720.49</v>
      </c>
      <c r="X39" s="44"/>
      <c r="Y39" s="44">
        <f t="shared" si="5"/>
        <v>4033127.2</v>
      </c>
    </row>
    <row r="40" spans="1:25" x14ac:dyDescent="0.3">
      <c r="A40">
        <v>9</v>
      </c>
      <c r="B40" t="s">
        <v>28</v>
      </c>
      <c r="C40" s="45">
        <f>'червень 2025 '!Y40</f>
        <v>7870619.4100000001</v>
      </c>
      <c r="D40" s="44">
        <v>459423.1</v>
      </c>
      <c r="E40" s="44">
        <v>95438.15</v>
      </c>
      <c r="F40" s="44"/>
      <c r="G40" s="44"/>
      <c r="H40" s="44"/>
      <c r="I40" s="44"/>
      <c r="J40" s="45">
        <v>28320.61</v>
      </c>
      <c r="K40" s="44"/>
      <c r="L40" s="44"/>
      <c r="M40" s="44">
        <v>3049.53</v>
      </c>
      <c r="N40" s="70">
        <v>7102.57</v>
      </c>
      <c r="O40" s="63">
        <v>8252.4599999999991</v>
      </c>
      <c r="P40" s="63">
        <v>1027.45</v>
      </c>
      <c r="Q40" s="44"/>
      <c r="R40" s="44">
        <v>34.83</v>
      </c>
      <c r="S40" s="44"/>
      <c r="T40" s="44"/>
      <c r="U40" s="44"/>
      <c r="V40" s="44"/>
      <c r="W40" s="44">
        <f t="shared" si="4"/>
        <v>602648.69999999984</v>
      </c>
      <c r="X40" s="44"/>
      <c r="Y40" s="44">
        <f t="shared" si="5"/>
        <v>8473268.1099999994</v>
      </c>
    </row>
    <row r="41" spans="1:25" x14ac:dyDescent="0.3">
      <c r="A41">
        <v>10</v>
      </c>
      <c r="B41" s="11" t="s">
        <v>46</v>
      </c>
      <c r="C41" s="45">
        <f>'червень 2025 '!Y41</f>
        <v>7520082.6400000006</v>
      </c>
      <c r="D41" s="44">
        <v>243079.14</v>
      </c>
      <c r="E41" s="44">
        <v>54556.639999999999</v>
      </c>
      <c r="F41" s="44">
        <v>5908</v>
      </c>
      <c r="G41" s="44"/>
      <c r="H41" s="44"/>
      <c r="I41" s="44"/>
      <c r="J41" s="45">
        <v>18749.88</v>
      </c>
      <c r="K41" s="44"/>
      <c r="L41" s="44"/>
      <c r="M41" s="44">
        <v>9109.26</v>
      </c>
      <c r="N41" s="44">
        <v>5448.8</v>
      </c>
      <c r="O41" s="63">
        <v>5878.45</v>
      </c>
      <c r="P41" s="63">
        <v>1866.09</v>
      </c>
      <c r="Q41" s="44"/>
      <c r="R41" s="44">
        <v>34.83</v>
      </c>
      <c r="S41" s="44"/>
      <c r="T41" s="44"/>
      <c r="U41" s="44"/>
      <c r="V41" s="44"/>
      <c r="W41" s="44">
        <f t="shared" si="4"/>
        <v>344631.09000000008</v>
      </c>
      <c r="X41" s="44"/>
      <c r="Y41" s="44">
        <f t="shared" si="5"/>
        <v>7864713.7300000004</v>
      </c>
    </row>
    <row r="42" spans="1:25" x14ac:dyDescent="0.3">
      <c r="A42">
        <v>11</v>
      </c>
      <c r="B42" s="11" t="s">
        <v>47</v>
      </c>
      <c r="C42" s="45">
        <f>'червень 2025 '!Y42</f>
        <v>7322209.1700000009</v>
      </c>
      <c r="D42" s="44">
        <v>213382.98</v>
      </c>
      <c r="E42" s="44">
        <v>49640.25</v>
      </c>
      <c r="F42" s="44"/>
      <c r="G42" s="44"/>
      <c r="H42" s="44"/>
      <c r="I42" s="44"/>
      <c r="J42" s="45">
        <v>2756.55</v>
      </c>
      <c r="K42" s="44"/>
      <c r="L42" s="44"/>
      <c r="M42" s="44">
        <v>3573.19</v>
      </c>
      <c r="N42" s="44">
        <v>7331.98</v>
      </c>
      <c r="O42" s="63"/>
      <c r="P42" s="63">
        <v>2173.4499999999998</v>
      </c>
      <c r="Q42" s="44"/>
      <c r="R42" s="44"/>
      <c r="S42" s="44"/>
      <c r="T42" s="44"/>
      <c r="U42" s="44"/>
      <c r="V42" s="44"/>
      <c r="W42" s="44">
        <f t="shared" si="4"/>
        <v>278858.39999999997</v>
      </c>
      <c r="X42" s="44"/>
      <c r="Y42" s="44">
        <f t="shared" si="5"/>
        <v>7601067.5700000012</v>
      </c>
    </row>
    <row r="43" spans="1:25" x14ac:dyDescent="0.3">
      <c r="A43">
        <v>12</v>
      </c>
      <c r="B43" t="s">
        <v>29</v>
      </c>
      <c r="C43" s="45">
        <f>'червень 2025 '!Y43</f>
        <v>9404782.3399999999</v>
      </c>
      <c r="D43" s="44">
        <v>786384.23</v>
      </c>
      <c r="E43" s="44">
        <v>176095.69</v>
      </c>
      <c r="F43" s="44">
        <v>51350</v>
      </c>
      <c r="G43" s="44"/>
      <c r="H43" s="44"/>
      <c r="I43" s="44"/>
      <c r="J43" s="45">
        <v>7643.28</v>
      </c>
      <c r="K43" s="44"/>
      <c r="L43" s="44"/>
      <c r="M43" s="44">
        <v>7146.37</v>
      </c>
      <c r="N43" s="44">
        <v>14663.98</v>
      </c>
      <c r="O43" s="63"/>
      <c r="P43" s="63">
        <v>2897.93</v>
      </c>
      <c r="Q43" s="44"/>
      <c r="R43" s="44"/>
      <c r="S43" s="44"/>
      <c r="T43" s="44"/>
      <c r="U43" s="44"/>
      <c r="V43" s="44"/>
      <c r="W43" s="44">
        <f t="shared" si="4"/>
        <v>1046181.48</v>
      </c>
      <c r="X43" s="44"/>
      <c r="Y43" s="44">
        <f t="shared" si="5"/>
        <v>10450963.82</v>
      </c>
    </row>
    <row r="44" spans="1:25" x14ac:dyDescent="0.3">
      <c r="A44">
        <v>13</v>
      </c>
      <c r="B44" t="s">
        <v>30</v>
      </c>
      <c r="C44" s="45">
        <f>'червень 2025 '!Y44</f>
        <v>17577506.259999998</v>
      </c>
      <c r="D44" s="44">
        <v>401496.56</v>
      </c>
      <c r="E44" s="44">
        <v>88211.34</v>
      </c>
      <c r="F44" s="44"/>
      <c r="G44" s="44"/>
      <c r="H44" s="44"/>
      <c r="I44" s="44"/>
      <c r="J44" s="45">
        <v>113691.71</v>
      </c>
      <c r="K44" s="44"/>
      <c r="L44" s="44"/>
      <c r="M44" s="44">
        <v>6191.47</v>
      </c>
      <c r="N44" s="44">
        <v>7743.03</v>
      </c>
      <c r="O44" s="63"/>
      <c r="P44" s="63"/>
      <c r="Q44" s="44"/>
      <c r="R44" s="44"/>
      <c r="S44" s="44"/>
      <c r="T44" s="44"/>
      <c r="U44" s="44"/>
      <c r="V44" s="44"/>
      <c r="W44" s="44">
        <f t="shared" si="4"/>
        <v>617334.11</v>
      </c>
      <c r="X44" s="44"/>
      <c r="Y44" s="44">
        <f t="shared" si="5"/>
        <v>18194840.369999997</v>
      </c>
    </row>
    <row r="45" spans="1:25" x14ac:dyDescent="0.3">
      <c r="A45">
        <v>14</v>
      </c>
      <c r="B45" s="9" t="s">
        <v>44</v>
      </c>
      <c r="C45" s="45">
        <f>'червень 2025 '!Y45</f>
        <v>16149053.67</v>
      </c>
      <c r="D45" s="44">
        <v>596112.44999999995</v>
      </c>
      <c r="E45" s="44">
        <v>151831.07999999999</v>
      </c>
      <c r="F45" s="44">
        <v>4431</v>
      </c>
      <c r="G45" s="44"/>
      <c r="H45" s="44"/>
      <c r="I45" s="44"/>
      <c r="J45" s="45">
        <v>10898.54</v>
      </c>
      <c r="K45" s="44"/>
      <c r="L45" s="44"/>
      <c r="M45" s="44">
        <v>4620.5</v>
      </c>
      <c r="N45" s="44">
        <v>5926.77</v>
      </c>
      <c r="O45" s="63"/>
      <c r="P45" s="63">
        <v>1481.89</v>
      </c>
      <c r="Q45" s="44"/>
      <c r="R45" s="44"/>
      <c r="S45" s="44"/>
      <c r="T45" s="44"/>
      <c r="U45" s="44"/>
      <c r="V45" s="44"/>
      <c r="W45" s="44">
        <f t="shared" si="4"/>
        <v>775302.23</v>
      </c>
      <c r="X45" s="44"/>
      <c r="Y45" s="44">
        <f t="shared" si="5"/>
        <v>16924355.899999999</v>
      </c>
    </row>
    <row r="46" spans="1:25" x14ac:dyDescent="0.3">
      <c r="A46">
        <v>15</v>
      </c>
      <c r="B46" t="s">
        <v>31</v>
      </c>
      <c r="C46" s="45">
        <f>'червень 2025 '!Y46</f>
        <v>2185936.54</v>
      </c>
      <c r="D46" s="44">
        <v>40712.82</v>
      </c>
      <c r="E46" s="44">
        <v>8009.22</v>
      </c>
      <c r="F46" s="44"/>
      <c r="G46" s="44"/>
      <c r="H46" s="44"/>
      <c r="I46" s="44"/>
      <c r="J46" s="45"/>
      <c r="K46" s="44"/>
      <c r="L46" s="44"/>
      <c r="M46" s="44"/>
      <c r="N46" s="44">
        <v>2676.61</v>
      </c>
      <c r="O46" s="63"/>
      <c r="P46" s="63"/>
      <c r="Q46" s="44"/>
      <c r="R46" s="44">
        <v>86.8</v>
      </c>
      <c r="S46" s="44"/>
      <c r="T46" s="44"/>
      <c r="U46" s="44"/>
      <c r="V46" s="44"/>
      <c r="W46" s="44">
        <f t="shared" si="4"/>
        <v>51485.450000000004</v>
      </c>
      <c r="X46" s="44"/>
      <c r="Y46" s="44">
        <f t="shared" si="5"/>
        <v>2237421.9900000002</v>
      </c>
    </row>
    <row r="47" spans="1:25" x14ac:dyDescent="0.3">
      <c r="A47">
        <v>16</v>
      </c>
      <c r="B47" t="s">
        <v>32</v>
      </c>
      <c r="C47" s="45">
        <f>'червень 2025 '!Y47</f>
        <v>7746782.6600000011</v>
      </c>
      <c r="D47" s="44">
        <v>148822.09</v>
      </c>
      <c r="E47" s="44">
        <v>32457.26</v>
      </c>
      <c r="F47" s="44"/>
      <c r="G47" s="44"/>
      <c r="H47" s="44"/>
      <c r="I47" s="44"/>
      <c r="J47" s="45">
        <v>18524.96</v>
      </c>
      <c r="K47" s="44">
        <v>300</v>
      </c>
      <c r="L47" s="44"/>
      <c r="M47" s="44"/>
      <c r="N47" s="44">
        <v>3498.72</v>
      </c>
      <c r="O47" s="63">
        <v>7804.96</v>
      </c>
      <c r="P47" s="63">
        <v>658.62</v>
      </c>
      <c r="Q47" s="44"/>
      <c r="R47" s="44">
        <v>34.83</v>
      </c>
      <c r="S47" s="44"/>
      <c r="T47" s="44"/>
      <c r="U47" s="44"/>
      <c r="V47" s="44"/>
      <c r="W47" s="44">
        <f t="shared" si="4"/>
        <v>212101.43999999997</v>
      </c>
      <c r="X47" s="44"/>
      <c r="Y47" s="44">
        <f t="shared" si="5"/>
        <v>7958884.1000000015</v>
      </c>
    </row>
    <row r="48" spans="1:25" x14ac:dyDescent="0.3">
      <c r="A48">
        <v>17</v>
      </c>
      <c r="B48" t="s">
        <v>33</v>
      </c>
      <c r="C48" s="45">
        <f>'червень 2025 '!Y48</f>
        <v>4188213.5</v>
      </c>
      <c r="D48" s="44">
        <v>198577.06</v>
      </c>
      <c r="E48" s="44">
        <v>43590.35</v>
      </c>
      <c r="F48" s="44"/>
      <c r="G48" s="44"/>
      <c r="H48" s="44"/>
      <c r="I48" s="44"/>
      <c r="J48" s="45">
        <v>14103.31</v>
      </c>
      <c r="K48" s="44"/>
      <c r="L48" s="44"/>
      <c r="M48" s="44">
        <v>591.75</v>
      </c>
      <c r="N48" s="44">
        <v>2122.17</v>
      </c>
      <c r="O48" s="63">
        <v>3867.7</v>
      </c>
      <c r="P48" s="63">
        <v>2963.79</v>
      </c>
      <c r="Q48" s="44"/>
      <c r="R48" s="44">
        <v>34.83</v>
      </c>
      <c r="S48" s="44"/>
      <c r="T48" s="44"/>
      <c r="U48" s="44"/>
      <c r="V48" s="44"/>
      <c r="W48" s="44">
        <f t="shared" si="4"/>
        <v>265850.96000000002</v>
      </c>
      <c r="X48" s="44"/>
      <c r="Y48" s="44">
        <f t="shared" si="5"/>
        <v>4454064.46</v>
      </c>
    </row>
    <row r="49" spans="1:25" x14ac:dyDescent="0.3">
      <c r="A49">
        <v>18</v>
      </c>
      <c r="B49" t="s">
        <v>34</v>
      </c>
      <c r="C49" s="45">
        <f>'червень 2025 '!Y49</f>
        <v>3291766.09</v>
      </c>
      <c r="D49" s="44">
        <v>44535.45</v>
      </c>
      <c r="E49" s="44">
        <v>9797.81</v>
      </c>
      <c r="F49" s="44"/>
      <c r="G49" s="44"/>
      <c r="H49" s="44"/>
      <c r="I49" s="44"/>
      <c r="J49" s="45">
        <v>184871.94</v>
      </c>
      <c r="K49" s="44"/>
      <c r="L49" s="44"/>
      <c r="M49" s="44">
        <v>78.900000000000006</v>
      </c>
      <c r="N49" s="44"/>
      <c r="O49" s="44"/>
      <c r="P49" s="44"/>
      <c r="Q49" s="44"/>
      <c r="R49" s="44">
        <v>34.83</v>
      </c>
      <c r="S49" s="44"/>
      <c r="T49" s="44"/>
      <c r="U49" s="44"/>
      <c r="V49" s="44"/>
      <c r="W49" s="44">
        <f t="shared" si="4"/>
        <v>239318.93</v>
      </c>
      <c r="X49" s="44"/>
      <c r="Y49" s="44">
        <f t="shared" si="5"/>
        <v>3531085.02</v>
      </c>
    </row>
    <row r="50" spans="1:25" ht="14.4" x14ac:dyDescent="0.3">
      <c r="A50" s="2"/>
      <c r="B50" s="3" t="s">
        <v>35</v>
      </c>
      <c r="C50" s="47">
        <f>SUM(C32:C49)</f>
        <v>145184998.97000003</v>
      </c>
      <c r="D50" s="47">
        <f t="shared" ref="D50:V50" si="6">SUM(D32:D49)</f>
        <v>6190423.8300000001</v>
      </c>
      <c r="E50" s="47">
        <f t="shared" si="6"/>
        <v>1384072.0500000003</v>
      </c>
      <c r="F50" s="47">
        <f t="shared" si="6"/>
        <v>69734</v>
      </c>
      <c r="G50" s="47">
        <f t="shared" si="6"/>
        <v>0</v>
      </c>
      <c r="H50" s="47">
        <f t="shared" si="6"/>
        <v>0</v>
      </c>
      <c r="I50" s="47">
        <f t="shared" si="6"/>
        <v>0</v>
      </c>
      <c r="J50" s="47">
        <f t="shared" si="6"/>
        <v>1098882.32</v>
      </c>
      <c r="K50" s="47">
        <f t="shared" si="6"/>
        <v>300</v>
      </c>
      <c r="L50" s="47">
        <f t="shared" si="6"/>
        <v>0</v>
      </c>
      <c r="M50" s="47">
        <f t="shared" si="6"/>
        <v>59573.990000000013</v>
      </c>
      <c r="N50" s="47">
        <f t="shared" si="6"/>
        <v>98298.360000000015</v>
      </c>
      <c r="O50" s="47">
        <f t="shared" si="6"/>
        <v>53484.459999999985</v>
      </c>
      <c r="P50" s="47">
        <f t="shared" si="6"/>
        <v>16351.34</v>
      </c>
      <c r="Q50" s="47">
        <f t="shared" si="6"/>
        <v>0</v>
      </c>
      <c r="R50" s="47">
        <f t="shared" si="6"/>
        <v>469.93999999999988</v>
      </c>
      <c r="S50" s="47">
        <f t="shared" si="6"/>
        <v>0</v>
      </c>
      <c r="T50" s="47">
        <f t="shared" si="6"/>
        <v>0</v>
      </c>
      <c r="U50" s="47">
        <f t="shared" si="6"/>
        <v>0</v>
      </c>
      <c r="V50" s="47">
        <f t="shared" si="6"/>
        <v>0</v>
      </c>
      <c r="W50" s="48">
        <f>SUM(W32:W49)</f>
        <v>8971590.2900000028</v>
      </c>
      <c r="X50" s="48"/>
      <c r="Y50" s="48">
        <f t="shared" ref="Y50" si="7">SUM(Y32:Y49)</f>
        <v>154156589.26000005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>
        <f>'червень 2025 '!Y52</f>
        <v>2496141.48</v>
      </c>
      <c r="D52" s="44">
        <v>69440.539999999994</v>
      </c>
      <c r="E52" s="44">
        <v>17943.22</v>
      </c>
      <c r="F52" s="44"/>
      <c r="G52" s="44"/>
      <c r="H52" s="44"/>
      <c r="I52" s="44"/>
      <c r="J52" s="45">
        <v>609.66999999999996</v>
      </c>
      <c r="K52" s="44"/>
      <c r="L52" s="44"/>
      <c r="M52" s="44">
        <v>56.23</v>
      </c>
      <c r="N52" s="44">
        <v>1013.29</v>
      </c>
      <c r="O52" s="44"/>
      <c r="P52" s="44"/>
      <c r="Q52" s="44"/>
      <c r="R52" s="44"/>
      <c r="S52" s="44"/>
      <c r="T52" s="44"/>
      <c r="U52" s="44"/>
      <c r="V52" s="44"/>
      <c r="W52" s="44">
        <f>SUM(D52:V52)</f>
        <v>89062.949999999983</v>
      </c>
      <c r="X52" s="44"/>
      <c r="Y52" s="44">
        <f>C52+W52</f>
        <v>2585204.4300000002</v>
      </c>
    </row>
    <row r="53" spans="1:25" x14ac:dyDescent="0.3">
      <c r="A53">
        <v>2</v>
      </c>
      <c r="B53" t="s">
        <v>38</v>
      </c>
      <c r="C53" s="45">
        <f>'червень 2025 '!Y53</f>
        <v>1899548.6099999999</v>
      </c>
      <c r="D53" s="44">
        <v>90918</v>
      </c>
      <c r="E53" s="44">
        <v>19773.66</v>
      </c>
      <c r="F53" s="44"/>
      <c r="G53" s="44"/>
      <c r="H53" s="44"/>
      <c r="I53" s="44"/>
      <c r="J53" s="45">
        <v>781.67</v>
      </c>
      <c r="K53" s="44"/>
      <c r="L53" s="44"/>
      <c r="M53" s="44">
        <v>281.14999999999998</v>
      </c>
      <c r="N53" s="44">
        <v>2437.62</v>
      </c>
      <c r="O53" s="44"/>
      <c r="P53" s="44">
        <v>57.08</v>
      </c>
      <c r="Q53" s="44"/>
      <c r="R53" s="44"/>
      <c r="S53" s="44"/>
      <c r="T53" s="44"/>
      <c r="U53" s="44"/>
      <c r="V53" s="44"/>
      <c r="W53" s="44">
        <f t="shared" ref="W53:W54" si="8">SUM(D53:V53)</f>
        <v>114249.18</v>
      </c>
      <c r="X53" s="44"/>
      <c r="Y53" s="44">
        <f t="shared" ref="Y53:Y54" si="9">C53+W53</f>
        <v>2013797.7899999998</v>
      </c>
    </row>
    <row r="54" spans="1:25" ht="14.4" x14ac:dyDescent="0.3">
      <c r="A54">
        <v>3</v>
      </c>
      <c r="B54" t="s">
        <v>39</v>
      </c>
      <c r="C54" s="45">
        <f>'червень 2025 '!Y54</f>
        <v>1389765.75</v>
      </c>
      <c r="D54" s="49">
        <v>155426.29999999999</v>
      </c>
      <c r="E54" s="49">
        <v>34705.51</v>
      </c>
      <c r="F54" s="44"/>
      <c r="G54" s="44"/>
      <c r="H54" s="44"/>
      <c r="I54" s="44"/>
      <c r="J54" s="67">
        <v>609.69000000000005</v>
      </c>
      <c r="K54" s="44"/>
      <c r="L54" s="44"/>
      <c r="M54" s="44"/>
      <c r="N54" s="44">
        <v>812.54</v>
      </c>
      <c r="O54" s="44"/>
      <c r="P54" s="44"/>
      <c r="Q54" s="44"/>
      <c r="R54" s="44">
        <v>41.27</v>
      </c>
      <c r="S54" s="44"/>
      <c r="T54" s="44"/>
      <c r="U54" s="44"/>
      <c r="V54" s="44"/>
      <c r="W54" s="44">
        <f t="shared" si="8"/>
        <v>191595.31</v>
      </c>
      <c r="X54" s="44"/>
      <c r="Y54" s="44">
        <f t="shared" si="9"/>
        <v>1581361.06</v>
      </c>
    </row>
    <row r="55" spans="1:25" ht="14.4" x14ac:dyDescent="0.3">
      <c r="A55" s="2"/>
      <c r="B55" s="3" t="s">
        <v>40</v>
      </c>
      <c r="C55" s="47">
        <f>SUM(C52:C54)</f>
        <v>5785455.8399999999</v>
      </c>
      <c r="D55" s="47">
        <f t="shared" ref="D55:V55" si="10">SUM(D52:D54)</f>
        <v>315784.83999999997</v>
      </c>
      <c r="E55" s="47">
        <f t="shared" si="10"/>
        <v>72422.390000000014</v>
      </c>
      <c r="F55" s="47">
        <f t="shared" si="10"/>
        <v>0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2001.03</v>
      </c>
      <c r="K55" s="47">
        <f t="shared" si="10"/>
        <v>0</v>
      </c>
      <c r="L55" s="47">
        <f t="shared" si="10"/>
        <v>0</v>
      </c>
      <c r="M55" s="47">
        <f t="shared" si="10"/>
        <v>337.38</v>
      </c>
      <c r="N55" s="47">
        <f t="shared" si="10"/>
        <v>4263.45</v>
      </c>
      <c r="O55" s="47">
        <f t="shared" si="10"/>
        <v>0</v>
      </c>
      <c r="P55" s="47">
        <f t="shared" si="10"/>
        <v>57.08</v>
      </c>
      <c r="Q55" s="47">
        <f t="shared" si="10"/>
        <v>0</v>
      </c>
      <c r="R55" s="47">
        <f t="shared" si="10"/>
        <v>41.27</v>
      </c>
      <c r="S55" s="47">
        <f t="shared" si="10"/>
        <v>0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394907.43999999994</v>
      </c>
      <c r="X55" s="48"/>
      <c r="Y55" s="48">
        <f t="shared" ref="Y55" si="11">SUM(Y52:Y54)</f>
        <v>6180363.2799999993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>
        <f>'червень 2025 '!Y57</f>
        <v>929633.21</v>
      </c>
      <c r="D57" s="51">
        <v>36343.68</v>
      </c>
      <c r="E57" s="51">
        <v>9312.4500000000007</v>
      </c>
      <c r="F57" s="48"/>
      <c r="G57" s="48"/>
      <c r="H57" s="48"/>
      <c r="I57" s="48"/>
      <c r="J57" s="48">
        <v>607</v>
      </c>
      <c r="K57" s="48"/>
      <c r="L57" s="48"/>
      <c r="M57" s="51">
        <v>369.64</v>
      </c>
      <c r="N57" s="51">
        <v>955.94</v>
      </c>
      <c r="O57" s="48"/>
      <c r="P57" s="48"/>
      <c r="Q57" s="48"/>
      <c r="R57" s="48"/>
      <c r="S57" s="48"/>
      <c r="T57" s="48"/>
      <c r="U57" s="48"/>
      <c r="V57" s="48"/>
      <c r="W57" s="48">
        <f>SUM(D57:V57)</f>
        <v>47588.710000000006</v>
      </c>
      <c r="X57" s="48"/>
      <c r="Y57" s="48">
        <f>C57+W57</f>
        <v>977221.91999999993</v>
      </c>
    </row>
    <row r="58" spans="1:25" x14ac:dyDescent="0.3">
      <c r="B58" s="5"/>
      <c r="C58" s="5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>
        <f>'червень 2025 '!Y59</f>
        <v>4039978.9800000004</v>
      </c>
      <c r="D59" s="48">
        <v>269068.74</v>
      </c>
      <c r="E59" s="48">
        <v>60382.87</v>
      </c>
      <c r="F59" s="48"/>
      <c r="G59" s="48"/>
      <c r="H59" s="48"/>
      <c r="I59" s="48"/>
      <c r="J59" s="73">
        <v>9528.77</v>
      </c>
      <c r="K59" s="48">
        <v>600</v>
      </c>
      <c r="L59" s="48"/>
      <c r="M59" s="51">
        <v>2424.87</v>
      </c>
      <c r="N59" s="51">
        <v>18908.32</v>
      </c>
      <c r="O59" s="48"/>
      <c r="P59" s="48"/>
      <c r="Q59" s="48"/>
      <c r="R59" s="48"/>
      <c r="S59" s="48"/>
      <c r="T59" s="48"/>
      <c r="U59" s="48"/>
      <c r="V59" s="48"/>
      <c r="W59" s="48">
        <f t="shared" ref="W59:W61" si="12">SUM(D59:V59)</f>
        <v>360913.57</v>
      </c>
      <c r="X59" s="48"/>
      <c r="Y59" s="48">
        <f t="shared" ref="Y59:Y61" si="13">C59+W59</f>
        <v>4400892.5500000007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>
        <f>'червень 2025 '!Y61</f>
        <v>1203219.5499999998</v>
      </c>
      <c r="D61" s="51">
        <v>55730.8</v>
      </c>
      <c r="E61" s="51">
        <v>13140.79</v>
      </c>
      <c r="F61" s="48"/>
      <c r="G61" s="48"/>
      <c r="H61" s="48"/>
      <c r="I61" s="48"/>
      <c r="J61" s="48"/>
      <c r="K61" s="48">
        <v>300</v>
      </c>
      <c r="L61" s="51"/>
      <c r="M61" s="51">
        <v>1108.92</v>
      </c>
      <c r="N61" s="51">
        <v>955.94</v>
      </c>
      <c r="O61" s="48"/>
      <c r="P61" s="48"/>
      <c r="Q61" s="48"/>
      <c r="R61" s="48"/>
      <c r="S61" s="48"/>
      <c r="T61" s="48"/>
      <c r="U61" s="48"/>
      <c r="V61" s="48"/>
      <c r="W61" s="48">
        <f t="shared" si="12"/>
        <v>71236.45</v>
      </c>
      <c r="X61" s="48"/>
      <c r="Y61" s="48">
        <f t="shared" si="13"/>
        <v>1274455.9999999998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55</v>
      </c>
      <c r="C63" s="53" t="s">
        <v>57</v>
      </c>
      <c r="D63" s="54">
        <f>D30+D50+D55+D57+D59+D61</f>
        <v>13284502.670000002</v>
      </c>
      <c r="E63" s="54">
        <f t="shared" ref="E63:W63" si="14">E30+E50+E55+E57+E59+E61</f>
        <v>2944296.0100000007</v>
      </c>
      <c r="F63" s="54">
        <f t="shared" si="14"/>
        <v>72503</v>
      </c>
      <c r="G63" s="54">
        <f t="shared" si="14"/>
        <v>0</v>
      </c>
      <c r="H63" s="54">
        <f t="shared" si="14"/>
        <v>1678019.3800000001</v>
      </c>
      <c r="I63" s="54">
        <f t="shared" si="14"/>
        <v>0</v>
      </c>
      <c r="J63" s="54">
        <f t="shared" si="14"/>
        <v>1358403.09</v>
      </c>
      <c r="K63" s="54">
        <f t="shared" si="14"/>
        <v>2100</v>
      </c>
      <c r="L63" s="54">
        <f t="shared" si="14"/>
        <v>0</v>
      </c>
      <c r="M63" s="54">
        <f t="shared" si="14"/>
        <v>145578.41000000003</v>
      </c>
      <c r="N63" s="54">
        <f t="shared" si="14"/>
        <v>506050.66000000003</v>
      </c>
      <c r="O63" s="54">
        <f t="shared" si="14"/>
        <v>77513.75999999998</v>
      </c>
      <c r="P63" s="54">
        <f t="shared" si="14"/>
        <v>26246.890000000003</v>
      </c>
      <c r="Q63" s="54">
        <f t="shared" si="14"/>
        <v>0</v>
      </c>
      <c r="R63" s="54">
        <f t="shared" si="14"/>
        <v>744.01999999999987</v>
      </c>
      <c r="S63" s="54">
        <f t="shared" si="14"/>
        <v>0</v>
      </c>
      <c r="T63" s="54">
        <f t="shared" si="14"/>
        <v>0</v>
      </c>
      <c r="U63" s="54">
        <f t="shared" si="14"/>
        <v>0</v>
      </c>
      <c r="V63" s="54">
        <f t="shared" si="14"/>
        <v>0</v>
      </c>
      <c r="W63" s="54">
        <f t="shared" si="14"/>
        <v>20095957.890000004</v>
      </c>
      <c r="X63" s="54"/>
      <c r="Y63" s="55" t="s">
        <v>57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56</v>
      </c>
      <c r="C65" s="56">
        <f>C30+C50+C55+C57+C59+C61</f>
        <v>225453903.85000002</v>
      </c>
      <c r="D65" s="57">
        <f>D8+D63</f>
        <v>13284502.670000002</v>
      </c>
      <c r="E65" s="57">
        <f t="shared" ref="E65:V65" si="15">E8+E63</f>
        <v>2944296.0100000007</v>
      </c>
      <c r="F65" s="57">
        <f t="shared" si="15"/>
        <v>72503</v>
      </c>
      <c r="G65" s="57">
        <f t="shared" si="15"/>
        <v>0</v>
      </c>
      <c r="H65" s="57">
        <f t="shared" si="15"/>
        <v>1678019.3800000001</v>
      </c>
      <c r="I65" s="57">
        <f t="shared" si="15"/>
        <v>0</v>
      </c>
      <c r="J65" s="57">
        <f t="shared" si="15"/>
        <v>1358403.09</v>
      </c>
      <c r="K65" s="57">
        <f t="shared" si="15"/>
        <v>2100</v>
      </c>
      <c r="L65" s="57">
        <f t="shared" si="15"/>
        <v>0</v>
      </c>
      <c r="M65" s="57">
        <f t="shared" si="15"/>
        <v>145578.41000000003</v>
      </c>
      <c r="N65" s="57">
        <f t="shared" si="15"/>
        <v>506050.66000000003</v>
      </c>
      <c r="O65" s="57">
        <f t="shared" si="15"/>
        <v>77513.75999999998</v>
      </c>
      <c r="P65" s="57">
        <f t="shared" si="15"/>
        <v>26246.890000000003</v>
      </c>
      <c r="Q65" s="57">
        <f t="shared" si="15"/>
        <v>0</v>
      </c>
      <c r="R65" s="57">
        <f t="shared" si="15"/>
        <v>744.01999999999987</v>
      </c>
      <c r="S65" s="57">
        <f t="shared" si="15"/>
        <v>0</v>
      </c>
      <c r="T65" s="57">
        <f t="shared" si="15"/>
        <v>0</v>
      </c>
      <c r="U65" s="57">
        <f t="shared" si="15"/>
        <v>0</v>
      </c>
      <c r="V65" s="57">
        <f t="shared" si="15"/>
        <v>0</v>
      </c>
      <c r="W65" s="58" t="s">
        <v>57</v>
      </c>
      <c r="X65" s="57"/>
      <c r="Y65" s="57">
        <f>Y30+Y50+Y55+Y57+Y59+Y61</f>
        <v>245549861.74000004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62</v>
      </c>
      <c r="C67" s="64">
        <f>'червень 2025 '!Y67</f>
        <v>56410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>
        <v>1810</v>
      </c>
      <c r="R67" s="48"/>
      <c r="S67" s="48"/>
      <c r="T67" s="48"/>
      <c r="U67" s="48"/>
      <c r="V67" s="48"/>
      <c r="W67" s="48">
        <f>SUM(D67:V67)</f>
        <v>1810</v>
      </c>
      <c r="X67" s="48"/>
      <c r="Y67" s="48">
        <f>C67+W67</f>
        <v>58220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4.4" x14ac:dyDescent="0.3">
      <c r="A70" s="16"/>
      <c r="B70" s="19"/>
      <c r="C70" s="45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49"/>
      <c r="E73" s="49"/>
      <c r="F73" s="44"/>
      <c r="G73" s="44"/>
      <c r="H73" s="44"/>
      <c r="I73" s="44"/>
      <c r="J73" s="67"/>
      <c r="K73" s="44"/>
      <c r="L73" s="49"/>
      <c r="M73" s="44"/>
      <c r="N73" s="49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ht="14.4" x14ac:dyDescent="0.3">
      <c r="A74" s="17"/>
      <c r="B74" s="20"/>
      <c r="C74" s="45"/>
      <c r="D74" s="44"/>
      <c r="E74" s="44"/>
      <c r="F74" s="44"/>
      <c r="G74" s="44"/>
      <c r="H74" s="44"/>
      <c r="I74" s="44"/>
      <c r="J74" s="45"/>
      <c r="K74" s="44"/>
      <c r="L74" s="44"/>
      <c r="M74" s="44"/>
      <c r="N74" s="49"/>
      <c r="O74" s="44"/>
      <c r="P74" s="44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48"/>
      <c r="E77" s="48"/>
      <c r="F77" s="48"/>
      <c r="G77" s="48"/>
      <c r="H77" s="48"/>
      <c r="I77" s="48"/>
      <c r="J77" s="51"/>
      <c r="K77" s="48"/>
      <c r="L77" s="48"/>
      <c r="M77" s="51"/>
      <c r="N77" s="51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9"/>
  <sheetViews>
    <sheetView zoomScale="70" zoomScaleNormal="70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A69" sqref="A69:XFD81"/>
    </sheetView>
  </sheetViews>
  <sheetFormatPr defaultRowHeight="13.8" x14ac:dyDescent="0.3"/>
  <cols>
    <col min="1" max="1" width="3.6640625" customWidth="1"/>
    <col min="2" max="2" width="36.44140625" customWidth="1"/>
    <col min="3" max="3" width="17" style="12" customWidth="1"/>
    <col min="4" max="4" width="16.21875" customWidth="1"/>
    <col min="5" max="5" width="13.77734375" customWidth="1"/>
    <col min="6" max="6" width="12.77734375" customWidth="1"/>
    <col min="7" max="7" width="14.21875" customWidth="1"/>
    <col min="8" max="8" width="13.77734375" customWidth="1"/>
    <col min="9" max="9" width="13.6640625" customWidth="1"/>
    <col min="10" max="10" width="13.44140625" customWidth="1"/>
    <col min="11" max="11" width="12.21875" customWidth="1"/>
    <col min="12" max="13" width="15.44140625" customWidth="1"/>
    <col min="14" max="14" width="13.88671875" customWidth="1"/>
    <col min="15" max="15" width="13.109375" customWidth="1"/>
    <col min="16" max="16" width="12.21875" customWidth="1"/>
    <col min="17" max="17" width="11" customWidth="1"/>
    <col min="18" max="18" width="11.44140625" customWidth="1"/>
    <col min="19" max="19" width="9.88671875" customWidth="1"/>
    <col min="23" max="23" width="15.88671875" customWidth="1"/>
    <col min="24" max="24" width="4.33203125" customWidth="1"/>
    <col min="25" max="25" width="17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71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60.6" customHeight="1" x14ac:dyDescent="0.3">
      <c r="D6" s="32" t="s">
        <v>92</v>
      </c>
      <c r="E6" s="32" t="s">
        <v>93</v>
      </c>
      <c r="F6" s="32" t="s">
        <v>100</v>
      </c>
      <c r="G6" s="32" t="s">
        <v>95</v>
      </c>
      <c r="H6" s="32" t="s">
        <v>79</v>
      </c>
      <c r="I6" s="32" t="s">
        <v>80</v>
      </c>
      <c r="J6" s="32" t="s">
        <v>81</v>
      </c>
      <c r="K6" s="32" t="s">
        <v>96</v>
      </c>
      <c r="L6" s="32" t="s">
        <v>83</v>
      </c>
      <c r="M6" s="32" t="s">
        <v>84</v>
      </c>
      <c r="N6" s="32" t="s">
        <v>85</v>
      </c>
      <c r="O6" s="32" t="s">
        <v>86</v>
      </c>
      <c r="P6" s="32" t="s">
        <v>98</v>
      </c>
      <c r="Q6" s="32" t="s">
        <v>88</v>
      </c>
      <c r="R6" s="32" t="s">
        <v>89</v>
      </c>
      <c r="S6" s="32" t="s">
        <v>97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0">
        <f>D8+E8+F8+G8+H8+I8+J8+K8+L8+M8+N8+O8+P8+Q8+R8+S8+T8+U8+V8</f>
        <v>0</v>
      </c>
      <c r="D8" s="41">
        <f>'липень 2025'!D81</f>
        <v>0</v>
      </c>
      <c r="E8" s="41">
        <f>'липень 2025'!E81</f>
        <v>0</v>
      </c>
      <c r="F8" s="41">
        <f>'липень 2025'!F81</f>
        <v>0</v>
      </c>
      <c r="G8" s="41">
        <f>'липень 2025'!G81</f>
        <v>0</v>
      </c>
      <c r="H8" s="41">
        <f>'липень 2025'!H81</f>
        <v>0</v>
      </c>
      <c r="I8" s="41">
        <f>'липень 2025'!I81</f>
        <v>0</v>
      </c>
      <c r="J8" s="41">
        <f>'липень 2025'!J81</f>
        <v>0</v>
      </c>
      <c r="K8" s="41">
        <f>'липень 2025'!K81</f>
        <v>0</v>
      </c>
      <c r="L8" s="41">
        <f>'липень 2025'!L81</f>
        <v>0</v>
      </c>
      <c r="M8" s="41">
        <f>'липень 2025'!M81</f>
        <v>0</v>
      </c>
      <c r="N8" s="41">
        <f>'липень 2025'!N81</f>
        <v>0</v>
      </c>
      <c r="O8" s="41">
        <f>'липень 2025'!O81</f>
        <v>0</v>
      </c>
      <c r="P8" s="41">
        <f>'липень 2025'!P81</f>
        <v>0</v>
      </c>
      <c r="Q8" s="41">
        <f>'липень 2025'!Q81</f>
        <v>0</v>
      </c>
      <c r="R8" s="41">
        <f>'липень 2025'!R81</f>
        <v>0</v>
      </c>
      <c r="S8" s="41">
        <f>'липень 2025'!S81</f>
        <v>0</v>
      </c>
      <c r="T8" s="41">
        <f>'липень 2025'!T81</f>
        <v>0</v>
      </c>
      <c r="U8" s="41">
        <f>'липень 2025'!U81</f>
        <v>0</v>
      </c>
      <c r="V8" s="41">
        <f>'липень 2025'!V81</f>
        <v>0</v>
      </c>
      <c r="W8" s="42" t="s">
        <v>57</v>
      </c>
      <c r="X8" s="41"/>
      <c r="Y8" s="42" t="s">
        <v>57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>
        <f>'липень 2025'!Y10</f>
        <v>6036485.1899999995</v>
      </c>
      <c r="D10" s="46">
        <v>392251.47</v>
      </c>
      <c r="E10" s="46">
        <v>88764.2</v>
      </c>
      <c r="F10" s="44">
        <v>276.89999999999998</v>
      </c>
      <c r="G10" s="44"/>
      <c r="H10" s="44">
        <v>120671.58</v>
      </c>
      <c r="I10" s="45"/>
      <c r="J10" s="45">
        <v>3049.39</v>
      </c>
      <c r="K10" s="44"/>
      <c r="L10" s="44"/>
      <c r="M10" s="44">
        <v>7854.85</v>
      </c>
      <c r="N10" s="44">
        <v>33991.58</v>
      </c>
      <c r="O10" s="44"/>
      <c r="P10" s="63">
        <v>823.27</v>
      </c>
      <c r="Q10" s="44"/>
      <c r="R10" s="44"/>
      <c r="S10" s="44">
        <v>1434.59</v>
      </c>
      <c r="T10" s="44"/>
      <c r="U10" s="44"/>
      <c r="V10" s="44"/>
      <c r="W10" s="44">
        <f>SUM(D10:V10)</f>
        <v>649117.82999999996</v>
      </c>
      <c r="X10" s="44"/>
      <c r="Y10" s="44">
        <f>W10+C10</f>
        <v>6685603.0199999996</v>
      </c>
    </row>
    <row r="11" spans="1:25" x14ac:dyDescent="0.3">
      <c r="A11">
        <v>2</v>
      </c>
      <c r="B11" t="s">
        <v>2</v>
      </c>
      <c r="C11" s="45">
        <f>'липень 2025'!Y11</f>
        <v>5487705.7799999993</v>
      </c>
      <c r="D11" s="46">
        <v>384512.63</v>
      </c>
      <c r="E11" s="46">
        <v>84019.98</v>
      </c>
      <c r="F11" s="44">
        <v>553.79999999999995</v>
      </c>
      <c r="G11" s="44"/>
      <c r="H11" s="44">
        <v>96948.87</v>
      </c>
      <c r="I11" s="45"/>
      <c r="J11" s="45">
        <v>3487.19</v>
      </c>
      <c r="K11" s="44"/>
      <c r="L11" s="44"/>
      <c r="M11" s="44">
        <v>7762.44</v>
      </c>
      <c r="N11" s="44">
        <v>36419.54</v>
      </c>
      <c r="O11" s="44"/>
      <c r="P11" s="63">
        <v>658.62</v>
      </c>
      <c r="Q11" s="44"/>
      <c r="R11" s="44"/>
      <c r="S11" s="44">
        <v>918.57</v>
      </c>
      <c r="T11" s="44"/>
      <c r="U11" s="44"/>
      <c r="V11" s="44"/>
      <c r="W11" s="44">
        <f t="shared" ref="W11:W29" si="0">SUM(D11:V11)</f>
        <v>615281.6399999999</v>
      </c>
      <c r="X11" s="44"/>
      <c r="Y11" s="44">
        <f t="shared" ref="Y11:Y29" si="1">W11+C11</f>
        <v>6102987.419999999</v>
      </c>
    </row>
    <row r="12" spans="1:25" x14ac:dyDescent="0.3">
      <c r="A12">
        <v>3</v>
      </c>
      <c r="B12" t="s">
        <v>3</v>
      </c>
      <c r="C12" s="45">
        <f>'липень 2025'!Y12</f>
        <v>3074345.34</v>
      </c>
      <c r="D12" s="46">
        <v>215643.63</v>
      </c>
      <c r="E12" s="46">
        <v>48823.91</v>
      </c>
      <c r="F12" s="44">
        <v>553.79999999999995</v>
      </c>
      <c r="G12" s="44"/>
      <c r="H12" s="44">
        <v>68955.5</v>
      </c>
      <c r="I12" s="45"/>
      <c r="J12" s="45">
        <v>4919.7299999999996</v>
      </c>
      <c r="K12" s="44"/>
      <c r="L12" s="44"/>
      <c r="M12" s="44">
        <v>2811.5</v>
      </c>
      <c r="N12" s="44">
        <v>31968.27</v>
      </c>
      <c r="O12" s="63">
        <v>2697.24</v>
      </c>
      <c r="P12" s="63">
        <v>329.31</v>
      </c>
      <c r="Q12" s="44"/>
      <c r="R12" s="44"/>
      <c r="S12" s="44">
        <v>918.57</v>
      </c>
      <c r="T12" s="44"/>
      <c r="U12" s="44"/>
      <c r="V12" s="44"/>
      <c r="W12" s="44">
        <f t="shared" si="0"/>
        <v>377621.46</v>
      </c>
      <c r="X12" s="44"/>
      <c r="Y12" s="44">
        <f t="shared" si="1"/>
        <v>3451966.8</v>
      </c>
    </row>
    <row r="13" spans="1:25" x14ac:dyDescent="0.3">
      <c r="A13">
        <v>4</v>
      </c>
      <c r="B13" t="s">
        <v>4</v>
      </c>
      <c r="C13" s="45">
        <f>'липень 2025'!Y13</f>
        <v>0</v>
      </c>
      <c r="D13" s="46"/>
      <c r="E13" s="46"/>
      <c r="F13" s="44"/>
      <c r="G13" s="44"/>
      <c r="H13" s="44"/>
      <c r="I13" s="45"/>
      <c r="J13" s="45"/>
      <c r="K13" s="44"/>
      <c r="L13" s="44"/>
      <c r="M13" s="44"/>
      <c r="N13" s="44"/>
      <c r="O13" s="63"/>
      <c r="P13" s="63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>
        <f t="shared" si="1"/>
        <v>0</v>
      </c>
    </row>
    <row r="14" spans="1:25" x14ac:dyDescent="0.3">
      <c r="A14">
        <v>5</v>
      </c>
      <c r="B14" t="s">
        <v>5</v>
      </c>
      <c r="C14" s="45">
        <f>'липень 2025'!Y14</f>
        <v>6567592.9799999995</v>
      </c>
      <c r="D14" s="46">
        <v>325412.64</v>
      </c>
      <c r="E14" s="46">
        <v>73273.649999999994</v>
      </c>
      <c r="F14" s="44">
        <v>553.79999999999995</v>
      </c>
      <c r="G14" s="44"/>
      <c r="H14" s="44">
        <v>56399.29</v>
      </c>
      <c r="I14" s="45"/>
      <c r="J14" s="45">
        <v>6878.98</v>
      </c>
      <c r="K14" s="44"/>
      <c r="L14" s="44"/>
      <c r="M14" s="44">
        <v>6838.34</v>
      </c>
      <c r="N14" s="44">
        <v>34032.04</v>
      </c>
      <c r="O14" s="63"/>
      <c r="P14" s="63">
        <v>653.35</v>
      </c>
      <c r="Q14" s="44"/>
      <c r="R14" s="44"/>
      <c r="S14" s="44">
        <v>1434.57</v>
      </c>
      <c r="T14" s="44"/>
      <c r="U14" s="44"/>
      <c r="V14" s="44"/>
      <c r="W14" s="44">
        <f t="shared" si="0"/>
        <v>505476.66</v>
      </c>
      <c r="X14" s="44"/>
      <c r="Y14" s="44">
        <f t="shared" si="1"/>
        <v>7073069.6399999997</v>
      </c>
    </row>
    <row r="15" spans="1:25" x14ac:dyDescent="0.3">
      <c r="A15">
        <v>6</v>
      </c>
      <c r="B15" t="s">
        <v>6</v>
      </c>
      <c r="C15" s="45">
        <f>'липень 2025'!Y15</f>
        <v>5536525.71</v>
      </c>
      <c r="D15" s="46">
        <v>267356.74</v>
      </c>
      <c r="E15" s="46">
        <v>57429.33</v>
      </c>
      <c r="F15" s="44">
        <v>553.79999999999995</v>
      </c>
      <c r="G15" s="44"/>
      <c r="H15" s="44">
        <v>79867.92</v>
      </c>
      <c r="I15" s="45"/>
      <c r="J15" s="45">
        <v>6214.92</v>
      </c>
      <c r="K15" s="44">
        <v>2000</v>
      </c>
      <c r="L15" s="44"/>
      <c r="M15" s="44">
        <v>7854.85</v>
      </c>
      <c r="N15" s="44">
        <v>25493.68</v>
      </c>
      <c r="O15" s="63"/>
      <c r="P15" s="63">
        <v>658.62</v>
      </c>
      <c r="Q15" s="44"/>
      <c r="R15" s="44"/>
      <c r="S15" s="44">
        <v>1266</v>
      </c>
      <c r="T15" s="44"/>
      <c r="U15" s="44"/>
      <c r="V15" s="44"/>
      <c r="W15" s="44">
        <f t="shared" si="0"/>
        <v>448695.85999999993</v>
      </c>
      <c r="X15" s="44"/>
      <c r="Y15" s="44">
        <f t="shared" si="1"/>
        <v>5985221.5700000003</v>
      </c>
    </row>
    <row r="16" spans="1:25" x14ac:dyDescent="0.3">
      <c r="A16">
        <v>7</v>
      </c>
      <c r="B16" t="s">
        <v>7</v>
      </c>
      <c r="C16" s="45">
        <f>'липень 2025'!Y16</f>
        <v>7063055.2599999998</v>
      </c>
      <c r="D16" s="46">
        <v>470255.35</v>
      </c>
      <c r="E16" s="46">
        <v>104378.53</v>
      </c>
      <c r="F16" s="44">
        <v>1107.5999999999999</v>
      </c>
      <c r="G16" s="44"/>
      <c r="H16" s="44">
        <v>129366.74</v>
      </c>
      <c r="I16" s="45"/>
      <c r="J16" s="45">
        <v>3529.99</v>
      </c>
      <c r="K16" s="44"/>
      <c r="L16" s="44"/>
      <c r="M16" s="44">
        <v>7670.03</v>
      </c>
      <c r="N16" s="44">
        <v>54548.38</v>
      </c>
      <c r="O16" s="63"/>
      <c r="P16" s="63">
        <v>1007.25</v>
      </c>
      <c r="Q16" s="44"/>
      <c r="R16" s="44"/>
      <c r="S16" s="44">
        <v>918.57</v>
      </c>
      <c r="T16" s="44"/>
      <c r="U16" s="44"/>
      <c r="V16" s="44"/>
      <c r="W16" s="44">
        <f t="shared" si="0"/>
        <v>772782.44</v>
      </c>
      <c r="X16" s="44"/>
      <c r="Y16" s="44">
        <f t="shared" si="1"/>
        <v>7835837.6999999993</v>
      </c>
    </row>
    <row r="17" spans="1:25" x14ac:dyDescent="0.3">
      <c r="A17">
        <v>8</v>
      </c>
      <c r="B17" t="s">
        <v>8</v>
      </c>
      <c r="C17" s="45">
        <f>'липень 2025'!Y17</f>
        <v>4241420.09</v>
      </c>
      <c r="D17" s="46">
        <v>252083.78</v>
      </c>
      <c r="E17" s="46">
        <v>57482.97</v>
      </c>
      <c r="F17" s="44"/>
      <c r="G17" s="44"/>
      <c r="H17" s="44">
        <v>67404.990000000005</v>
      </c>
      <c r="I17" s="45"/>
      <c r="J17" s="45">
        <v>24274.93</v>
      </c>
      <c r="K17" s="44"/>
      <c r="L17" s="44"/>
      <c r="M17" s="44">
        <v>4498.3999999999996</v>
      </c>
      <c r="N17" s="44">
        <v>25372.28</v>
      </c>
      <c r="O17" s="63">
        <v>3767.07</v>
      </c>
      <c r="P17" s="63">
        <v>329.31</v>
      </c>
      <c r="Q17" s="44"/>
      <c r="R17" s="44"/>
      <c r="S17" s="44">
        <v>918.57</v>
      </c>
      <c r="T17" s="44"/>
      <c r="U17" s="44"/>
      <c r="V17" s="44"/>
      <c r="W17" s="44">
        <f t="shared" si="0"/>
        <v>436132.3</v>
      </c>
      <c r="X17" s="44"/>
      <c r="Y17" s="44">
        <f t="shared" si="1"/>
        <v>4677552.3899999997</v>
      </c>
    </row>
    <row r="18" spans="1:25" x14ac:dyDescent="0.3">
      <c r="A18">
        <v>9</v>
      </c>
      <c r="B18" t="s">
        <v>9</v>
      </c>
      <c r="C18" s="45">
        <f>'липень 2025'!Y18</f>
        <v>3844838.04</v>
      </c>
      <c r="D18" s="46">
        <v>235983.09</v>
      </c>
      <c r="E18" s="46">
        <v>49873.14</v>
      </c>
      <c r="F18" s="44">
        <v>276.89999999999998</v>
      </c>
      <c r="G18" s="44"/>
      <c r="H18" s="44">
        <v>104928.31</v>
      </c>
      <c r="I18" s="45"/>
      <c r="J18" s="45">
        <v>34117.300000000003</v>
      </c>
      <c r="K18" s="44"/>
      <c r="L18" s="44"/>
      <c r="M18" s="44">
        <v>5544.6</v>
      </c>
      <c r="N18" s="44">
        <v>23419.79</v>
      </c>
      <c r="O18" s="63"/>
      <c r="P18" s="63">
        <v>3644.36</v>
      </c>
      <c r="Q18" s="44"/>
      <c r="R18" s="44"/>
      <c r="S18" s="44"/>
      <c r="T18" s="44"/>
      <c r="U18" s="44"/>
      <c r="V18" s="44"/>
      <c r="W18" s="44">
        <f t="shared" si="0"/>
        <v>457787.48999999993</v>
      </c>
      <c r="X18" s="44"/>
      <c r="Y18" s="44">
        <f t="shared" si="1"/>
        <v>4302625.53</v>
      </c>
    </row>
    <row r="19" spans="1:25" x14ac:dyDescent="0.3">
      <c r="A19">
        <v>10</v>
      </c>
      <c r="B19" t="s">
        <v>10</v>
      </c>
      <c r="C19" s="45">
        <f>'липень 2025'!Y19</f>
        <v>4965955.4000000004</v>
      </c>
      <c r="D19" s="46">
        <v>316615.83</v>
      </c>
      <c r="E19" s="46">
        <v>66793.62</v>
      </c>
      <c r="F19" s="44">
        <v>1107.5999999999999</v>
      </c>
      <c r="G19" s="44"/>
      <c r="H19" s="44">
        <v>74982.45</v>
      </c>
      <c r="I19" s="45"/>
      <c r="J19" s="45">
        <v>6166.19</v>
      </c>
      <c r="K19" s="44"/>
      <c r="L19" s="44"/>
      <c r="M19" s="44">
        <v>7392.8</v>
      </c>
      <c r="N19" s="44">
        <v>9266.75</v>
      </c>
      <c r="O19" s="63"/>
      <c r="P19" s="63">
        <v>823.27</v>
      </c>
      <c r="Q19" s="44"/>
      <c r="R19" s="44"/>
      <c r="S19" s="44">
        <v>516</v>
      </c>
      <c r="T19" s="44"/>
      <c r="U19" s="44"/>
      <c r="V19" s="44"/>
      <c r="W19" s="44">
        <f t="shared" si="0"/>
        <v>483664.51</v>
      </c>
      <c r="X19" s="44"/>
      <c r="Y19" s="44">
        <f t="shared" si="1"/>
        <v>5449619.9100000001</v>
      </c>
    </row>
    <row r="20" spans="1:25" x14ac:dyDescent="0.3">
      <c r="A20">
        <v>11</v>
      </c>
      <c r="B20" t="s">
        <v>11</v>
      </c>
      <c r="C20" s="45">
        <f>'липень 2025'!Y20</f>
        <v>3705883</v>
      </c>
      <c r="D20" s="46">
        <v>172894.98</v>
      </c>
      <c r="E20" s="46">
        <v>38987.129999999997</v>
      </c>
      <c r="F20" s="44"/>
      <c r="G20" s="44"/>
      <c r="H20" s="44">
        <v>53565.04</v>
      </c>
      <c r="I20" s="45"/>
      <c r="J20" s="45">
        <v>3009.45</v>
      </c>
      <c r="K20" s="44"/>
      <c r="L20" s="44"/>
      <c r="M20" s="44">
        <v>3881.22</v>
      </c>
      <c r="N20" s="44">
        <v>21750.57</v>
      </c>
      <c r="O20" s="63"/>
      <c r="P20" s="63">
        <v>658.62</v>
      </c>
      <c r="Q20" s="44"/>
      <c r="R20" s="44"/>
      <c r="S20" s="44"/>
      <c r="T20" s="44"/>
      <c r="U20" s="44"/>
      <c r="V20" s="44"/>
      <c r="W20" s="44">
        <f t="shared" si="0"/>
        <v>294747.01</v>
      </c>
      <c r="X20" s="44"/>
      <c r="Y20" s="44">
        <f t="shared" si="1"/>
        <v>4000630.01</v>
      </c>
    </row>
    <row r="21" spans="1:25" x14ac:dyDescent="0.3">
      <c r="A21">
        <v>12</v>
      </c>
      <c r="B21" t="s">
        <v>12</v>
      </c>
      <c r="C21" s="45">
        <f>'липень 2025'!Y21</f>
        <v>4492159.76</v>
      </c>
      <c r="D21" s="46">
        <v>347538.59</v>
      </c>
      <c r="E21" s="46">
        <v>78495.63</v>
      </c>
      <c r="F21" s="44"/>
      <c r="G21" s="44"/>
      <c r="H21" s="44">
        <v>98320.95</v>
      </c>
      <c r="I21" s="45"/>
      <c r="J21" s="45">
        <v>30866.73</v>
      </c>
      <c r="K21" s="44"/>
      <c r="L21" s="44"/>
      <c r="M21" s="44">
        <v>3373.8</v>
      </c>
      <c r="N21" s="44">
        <v>28872.6</v>
      </c>
      <c r="O21" s="63">
        <v>5834.91</v>
      </c>
      <c r="P21" s="63">
        <v>329.31</v>
      </c>
      <c r="Q21" s="44"/>
      <c r="R21" s="44"/>
      <c r="S21" s="44">
        <v>1434.57</v>
      </c>
      <c r="T21" s="44"/>
      <c r="U21" s="44"/>
      <c r="V21" s="44"/>
      <c r="W21" s="44">
        <f t="shared" si="0"/>
        <v>595067.09000000008</v>
      </c>
      <c r="X21" s="44"/>
      <c r="Y21" s="44">
        <f t="shared" si="1"/>
        <v>5087226.8499999996</v>
      </c>
    </row>
    <row r="22" spans="1:25" x14ac:dyDescent="0.3">
      <c r="A22">
        <v>13</v>
      </c>
      <c r="B22" t="s">
        <v>13</v>
      </c>
      <c r="C22" s="45">
        <f>'липень 2025'!Y22</f>
        <v>3938521.2300000004</v>
      </c>
      <c r="D22" s="46">
        <v>252469.79</v>
      </c>
      <c r="E22" s="46">
        <v>55698.92</v>
      </c>
      <c r="F22" s="44"/>
      <c r="G22" s="44"/>
      <c r="H22" s="44">
        <v>76680.679999999993</v>
      </c>
      <c r="I22" s="45"/>
      <c r="J22" s="45">
        <v>13085.33</v>
      </c>
      <c r="K22" s="44"/>
      <c r="L22" s="44"/>
      <c r="M22" s="44">
        <v>3092.65</v>
      </c>
      <c r="N22" s="44">
        <v>24684.36</v>
      </c>
      <c r="O22" s="63">
        <v>3639.76</v>
      </c>
      <c r="P22" s="63">
        <v>658.62</v>
      </c>
      <c r="Q22" s="44"/>
      <c r="R22" s="44"/>
      <c r="S22" s="44">
        <v>1434.57</v>
      </c>
      <c r="T22" s="44"/>
      <c r="U22" s="44"/>
      <c r="V22" s="44"/>
      <c r="W22" s="44">
        <f t="shared" si="0"/>
        <v>431444.68000000005</v>
      </c>
      <c r="X22" s="44"/>
      <c r="Y22" s="44">
        <f t="shared" si="1"/>
        <v>4369965.91</v>
      </c>
    </row>
    <row r="23" spans="1:25" x14ac:dyDescent="0.3">
      <c r="A23">
        <v>14</v>
      </c>
      <c r="B23" t="s">
        <v>14</v>
      </c>
      <c r="C23" s="45">
        <f>'липень 2025'!Y23</f>
        <v>4076472.0200000005</v>
      </c>
      <c r="D23" s="46">
        <v>210453.17</v>
      </c>
      <c r="E23" s="46">
        <v>45523.12</v>
      </c>
      <c r="F23" s="44"/>
      <c r="G23" s="44"/>
      <c r="H23" s="44">
        <v>50944.480000000003</v>
      </c>
      <c r="I23" s="45"/>
      <c r="J23" s="45">
        <v>4920.33</v>
      </c>
      <c r="K23" s="44"/>
      <c r="L23" s="44"/>
      <c r="M23" s="44">
        <v>4158.45</v>
      </c>
      <c r="N23" s="44">
        <v>33283.42</v>
      </c>
      <c r="O23" s="63">
        <v>5179.67</v>
      </c>
      <c r="P23" s="63">
        <v>329.31</v>
      </c>
      <c r="Q23" s="44"/>
      <c r="R23" s="44"/>
      <c r="S23" s="44">
        <v>1434.57</v>
      </c>
      <c r="T23" s="44"/>
      <c r="U23" s="44"/>
      <c r="V23" s="44"/>
      <c r="W23" s="44">
        <f t="shared" si="0"/>
        <v>356226.52</v>
      </c>
      <c r="X23" s="44"/>
      <c r="Y23" s="44">
        <f t="shared" si="1"/>
        <v>4432698.540000001</v>
      </c>
    </row>
    <row r="24" spans="1:25" x14ac:dyDescent="0.3">
      <c r="A24">
        <v>15</v>
      </c>
      <c r="B24" t="s">
        <v>15</v>
      </c>
      <c r="C24" s="45">
        <f>'липень 2025'!Y24</f>
        <v>7637896.8099999987</v>
      </c>
      <c r="D24" s="46">
        <v>531092.80000000005</v>
      </c>
      <c r="E24" s="46">
        <v>118157.81</v>
      </c>
      <c r="F24" s="44"/>
      <c r="G24" s="44"/>
      <c r="H24" s="44">
        <v>181072.38</v>
      </c>
      <c r="I24" s="45"/>
      <c r="J24" s="45">
        <v>3462.99</v>
      </c>
      <c r="K24" s="44"/>
      <c r="L24" s="44"/>
      <c r="M24" s="44">
        <v>11366.43</v>
      </c>
      <c r="N24" s="44">
        <v>44108.12</v>
      </c>
      <c r="O24" s="63"/>
      <c r="P24" s="63">
        <v>10274.469999999999</v>
      </c>
      <c r="Q24" s="44"/>
      <c r="R24" s="44"/>
      <c r="S24" s="44">
        <v>1434.57</v>
      </c>
      <c r="T24" s="44"/>
      <c r="U24" s="44"/>
      <c r="V24" s="44"/>
      <c r="W24" s="44">
        <f t="shared" si="0"/>
        <v>900969.57000000007</v>
      </c>
      <c r="X24" s="44"/>
      <c r="Y24" s="44">
        <f t="shared" si="1"/>
        <v>8538866.379999999</v>
      </c>
    </row>
    <row r="25" spans="1:25" x14ac:dyDescent="0.3">
      <c r="A25">
        <v>16</v>
      </c>
      <c r="B25" t="s">
        <v>16</v>
      </c>
      <c r="C25" s="45">
        <f>'липень 2025'!Y25</f>
        <v>2831192.6</v>
      </c>
      <c r="D25" s="46">
        <v>179715.78</v>
      </c>
      <c r="E25" s="46">
        <v>39760.199999999997</v>
      </c>
      <c r="F25" s="44"/>
      <c r="G25" s="44"/>
      <c r="H25" s="44">
        <v>20551.03</v>
      </c>
      <c r="I25" s="45"/>
      <c r="J25" s="45">
        <v>5709.85</v>
      </c>
      <c r="K25" s="44">
        <v>600</v>
      </c>
      <c r="L25" s="44"/>
      <c r="M25" s="44">
        <v>3696.4</v>
      </c>
      <c r="N25" s="44">
        <v>17805.11</v>
      </c>
      <c r="O25" s="63"/>
      <c r="P25" s="63">
        <v>493.97</v>
      </c>
      <c r="Q25" s="44"/>
      <c r="R25" s="44"/>
      <c r="S25" s="44">
        <v>1434.57</v>
      </c>
      <c r="T25" s="44"/>
      <c r="U25" s="44"/>
      <c r="V25" s="44"/>
      <c r="W25" s="44">
        <f t="shared" si="0"/>
        <v>269766.90999999997</v>
      </c>
      <c r="X25" s="44"/>
      <c r="Y25" s="44">
        <f t="shared" si="1"/>
        <v>3100959.5100000002</v>
      </c>
    </row>
    <row r="26" spans="1:25" x14ac:dyDescent="0.3">
      <c r="A26">
        <v>17</v>
      </c>
      <c r="B26" t="s">
        <v>17</v>
      </c>
      <c r="C26" s="45">
        <f>'липень 2025'!Y26</f>
        <v>1202642.2</v>
      </c>
      <c r="D26" s="46">
        <v>125523.23</v>
      </c>
      <c r="E26" s="46">
        <v>25308.87</v>
      </c>
      <c r="F26" s="44"/>
      <c r="G26" s="44"/>
      <c r="H26" s="44">
        <v>20740.04</v>
      </c>
      <c r="I26" s="45"/>
      <c r="J26" s="45">
        <v>5422.14</v>
      </c>
      <c r="K26" s="44"/>
      <c r="L26" s="46"/>
      <c r="M26" s="44"/>
      <c r="N26" s="44">
        <v>2933.8</v>
      </c>
      <c r="O26" s="63"/>
      <c r="P26" s="63">
        <v>128468.66</v>
      </c>
      <c r="Q26" s="44"/>
      <c r="R26" s="44"/>
      <c r="S26" s="44">
        <v>918.57</v>
      </c>
      <c r="T26" s="44"/>
      <c r="U26" s="44"/>
      <c r="V26" s="44"/>
      <c r="W26" s="44">
        <f t="shared" si="0"/>
        <v>309315.31</v>
      </c>
      <c r="X26" s="44"/>
      <c r="Y26" s="44">
        <f t="shared" si="1"/>
        <v>1511957.51</v>
      </c>
    </row>
    <row r="27" spans="1:25" x14ac:dyDescent="0.3">
      <c r="A27">
        <v>18</v>
      </c>
      <c r="B27" t="s">
        <v>18</v>
      </c>
      <c r="C27" s="45">
        <f>'липень 2025'!Y27</f>
        <v>2013148.03</v>
      </c>
      <c r="D27" s="46">
        <v>125043.23</v>
      </c>
      <c r="E27" s="46">
        <v>25612.65</v>
      </c>
      <c r="F27" s="44"/>
      <c r="G27" s="44"/>
      <c r="H27" s="44">
        <v>35107.370000000003</v>
      </c>
      <c r="I27" s="45"/>
      <c r="J27" s="45">
        <v>4728.2299999999996</v>
      </c>
      <c r="K27" s="44"/>
      <c r="L27" s="46"/>
      <c r="M27" s="44"/>
      <c r="N27" s="44">
        <v>13839.42</v>
      </c>
      <c r="O27" s="63">
        <v>2910.65</v>
      </c>
      <c r="P27" s="63"/>
      <c r="Q27" s="44"/>
      <c r="R27" s="44"/>
      <c r="S27" s="44">
        <v>918.57</v>
      </c>
      <c r="T27" s="44"/>
      <c r="U27" s="44"/>
      <c r="V27" s="44"/>
      <c r="W27" s="44">
        <f t="shared" si="0"/>
        <v>208160.12000000002</v>
      </c>
      <c r="X27" s="44"/>
      <c r="Y27" s="44">
        <f t="shared" si="1"/>
        <v>2221308.15</v>
      </c>
    </row>
    <row r="28" spans="1:25" x14ac:dyDescent="0.3">
      <c r="A28">
        <v>19</v>
      </c>
      <c r="B28" t="s">
        <v>19</v>
      </c>
      <c r="C28" s="45">
        <f>'липень 2025'!Y28</f>
        <v>1540561.1099999999</v>
      </c>
      <c r="D28" s="46">
        <v>123324.48</v>
      </c>
      <c r="E28" s="46">
        <v>27902.71</v>
      </c>
      <c r="F28" s="44"/>
      <c r="G28" s="44"/>
      <c r="H28" s="44">
        <v>30001</v>
      </c>
      <c r="I28" s="45"/>
      <c r="J28" s="45">
        <v>2297.69</v>
      </c>
      <c r="K28" s="44"/>
      <c r="L28" s="46"/>
      <c r="M28" s="44">
        <v>2164.48</v>
      </c>
      <c r="N28" s="44">
        <v>11340.65</v>
      </c>
      <c r="O28" s="44"/>
      <c r="P28" s="63">
        <v>164.66</v>
      </c>
      <c r="Q28" s="44"/>
      <c r="R28" s="44"/>
      <c r="S28" s="44">
        <v>1434.57</v>
      </c>
      <c r="T28" s="44"/>
      <c r="U28" s="44"/>
      <c r="V28" s="44"/>
      <c r="W28" s="44">
        <f t="shared" si="0"/>
        <v>198630.24000000002</v>
      </c>
      <c r="X28" s="44"/>
      <c r="Y28" s="44">
        <f t="shared" si="1"/>
        <v>1739191.3499999999</v>
      </c>
    </row>
    <row r="29" spans="1:25" x14ac:dyDescent="0.3">
      <c r="A29">
        <v>20</v>
      </c>
      <c r="B29" t="s">
        <v>20</v>
      </c>
      <c r="C29" s="45">
        <f>'липень 2025'!Y29</f>
        <v>303938.18</v>
      </c>
      <c r="D29" s="46">
        <v>27449.74</v>
      </c>
      <c r="E29" s="46">
        <v>6038.94</v>
      </c>
      <c r="F29" s="44"/>
      <c r="G29" s="44"/>
      <c r="H29" s="44"/>
      <c r="I29" s="45"/>
      <c r="J29" s="45">
        <v>2800</v>
      </c>
      <c r="K29" s="44"/>
      <c r="L29" s="46"/>
      <c r="M29" s="44"/>
      <c r="N29" s="44"/>
      <c r="O29" s="44"/>
      <c r="P29" s="63"/>
      <c r="Q29" s="44"/>
      <c r="R29" s="44"/>
      <c r="S29" s="44"/>
      <c r="T29" s="44"/>
      <c r="U29" s="44"/>
      <c r="V29" s="44"/>
      <c r="W29" s="44">
        <f t="shared" si="0"/>
        <v>36288.68</v>
      </c>
      <c r="X29" s="44"/>
      <c r="Y29" s="44">
        <f t="shared" si="1"/>
        <v>340226.86</v>
      </c>
    </row>
    <row r="30" spans="1:25" s="21" customFormat="1" ht="14.4" x14ac:dyDescent="0.3">
      <c r="A30" s="2"/>
      <c r="B30" s="3" t="s">
        <v>21</v>
      </c>
      <c r="C30" s="47">
        <f>SUM(C10:C29)</f>
        <v>78560338.729999989</v>
      </c>
      <c r="D30" s="47">
        <f t="shared" ref="D30:V30" si="2">SUM(D10:D29)</f>
        <v>4955620.9500000011</v>
      </c>
      <c r="E30" s="47">
        <f t="shared" si="2"/>
        <v>1092325.3099999998</v>
      </c>
      <c r="F30" s="47">
        <f t="shared" si="2"/>
        <v>4984.2</v>
      </c>
      <c r="G30" s="47">
        <f t="shared" si="2"/>
        <v>0</v>
      </c>
      <c r="H30" s="47">
        <f t="shared" si="2"/>
        <v>1366508.6199999999</v>
      </c>
      <c r="I30" s="47">
        <f t="shared" si="2"/>
        <v>0</v>
      </c>
      <c r="J30" s="47">
        <f t="shared" si="2"/>
        <v>168941.36</v>
      </c>
      <c r="K30" s="47">
        <f t="shared" si="2"/>
        <v>2600</v>
      </c>
      <c r="L30" s="47">
        <f t="shared" si="2"/>
        <v>0</v>
      </c>
      <c r="M30" s="47">
        <f t="shared" si="2"/>
        <v>89961.24</v>
      </c>
      <c r="N30" s="47">
        <f t="shared" si="2"/>
        <v>473130.35999999993</v>
      </c>
      <c r="O30" s="47">
        <f t="shared" si="2"/>
        <v>24029.300000000003</v>
      </c>
      <c r="P30" s="47">
        <f t="shared" si="2"/>
        <v>150304.98000000001</v>
      </c>
      <c r="Q30" s="47">
        <f t="shared" si="2"/>
        <v>0</v>
      </c>
      <c r="R30" s="47">
        <f t="shared" si="2"/>
        <v>0</v>
      </c>
      <c r="S30" s="47">
        <f t="shared" si="2"/>
        <v>18769.999999999996</v>
      </c>
      <c r="T30" s="47">
        <f t="shared" si="2"/>
        <v>0</v>
      </c>
      <c r="U30" s="47">
        <f t="shared" si="2"/>
        <v>0</v>
      </c>
      <c r="V30" s="47">
        <f t="shared" si="2"/>
        <v>0</v>
      </c>
      <c r="W30" s="47">
        <f>SUM(W10:W29)</f>
        <v>8347176.3199999984</v>
      </c>
      <c r="X30" s="47"/>
      <c r="Y30" s="47">
        <f t="shared" ref="Y30" si="3">SUM(Y10:Y29)</f>
        <v>86907515.050000012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>
        <f>'липень 2025'!Y32</f>
        <v>9893485.1800000016</v>
      </c>
      <c r="D32" s="44">
        <v>424765.69</v>
      </c>
      <c r="E32" s="44">
        <v>102934.22</v>
      </c>
      <c r="F32" s="44">
        <v>112930.2</v>
      </c>
      <c r="G32" s="44"/>
      <c r="H32" s="44"/>
      <c r="I32" s="44"/>
      <c r="J32" s="45">
        <v>11335.57</v>
      </c>
      <c r="K32" s="44">
        <v>300</v>
      </c>
      <c r="L32" s="44"/>
      <c r="M32" s="44">
        <v>1124.5999999999999</v>
      </c>
      <c r="N32" s="44">
        <v>5462.94</v>
      </c>
      <c r="O32" s="63">
        <v>7567.06</v>
      </c>
      <c r="P32" s="63">
        <v>329.31</v>
      </c>
      <c r="Q32" s="44"/>
      <c r="R32" s="44"/>
      <c r="S32" s="44">
        <v>516</v>
      </c>
      <c r="T32" s="44"/>
      <c r="U32" s="44"/>
      <c r="V32" s="44"/>
      <c r="W32" s="44">
        <f>SUM(D32:V32)</f>
        <v>667265.59</v>
      </c>
      <c r="X32" s="44"/>
      <c r="Y32" s="44">
        <f>W32+C32</f>
        <v>10560750.770000001</v>
      </c>
    </row>
    <row r="33" spans="1:25" x14ac:dyDescent="0.3">
      <c r="A33">
        <v>2</v>
      </c>
      <c r="B33" t="s">
        <v>24</v>
      </c>
      <c r="C33" s="45">
        <f>'липень 2025'!Y33</f>
        <v>7910779.9700000007</v>
      </c>
      <c r="D33" s="44">
        <v>391355.42</v>
      </c>
      <c r="E33" s="44">
        <v>86093.73</v>
      </c>
      <c r="F33" s="44"/>
      <c r="G33" s="44"/>
      <c r="H33" s="44"/>
      <c r="I33" s="44"/>
      <c r="J33" s="45">
        <v>6861.18</v>
      </c>
      <c r="K33" s="44">
        <v>300</v>
      </c>
      <c r="L33" s="44"/>
      <c r="M33" s="44">
        <v>1124.5999999999999</v>
      </c>
      <c r="N33" s="44">
        <v>3034.97</v>
      </c>
      <c r="O33" s="63">
        <v>6259.88</v>
      </c>
      <c r="P33" s="63">
        <v>724.48</v>
      </c>
      <c r="Q33" s="44"/>
      <c r="R33" s="44"/>
      <c r="S33" s="44">
        <v>516</v>
      </c>
      <c r="T33" s="44"/>
      <c r="U33" s="44"/>
      <c r="V33" s="44"/>
      <c r="W33" s="44">
        <f t="shared" ref="W33:W49" si="4">SUM(D33:V33)</f>
        <v>496270.25999999989</v>
      </c>
      <c r="X33" s="44"/>
      <c r="Y33" s="44">
        <f t="shared" ref="Y33:Y49" si="5">W33+C33</f>
        <v>8407050.2300000004</v>
      </c>
    </row>
    <row r="34" spans="1:25" x14ac:dyDescent="0.3">
      <c r="A34">
        <v>3</v>
      </c>
      <c r="B34" s="10" t="s">
        <v>48</v>
      </c>
      <c r="C34" s="45">
        <f>'липень 2025'!Y34</f>
        <v>6223140.6899999995</v>
      </c>
      <c r="D34" s="44">
        <v>278834.71000000002</v>
      </c>
      <c r="E34" s="44">
        <v>62859.86</v>
      </c>
      <c r="F34" s="44"/>
      <c r="G34" s="44"/>
      <c r="H34" s="44"/>
      <c r="I34" s="44"/>
      <c r="J34" s="45">
        <v>6927.93</v>
      </c>
      <c r="K34" s="44">
        <v>300</v>
      </c>
      <c r="L34" s="44"/>
      <c r="M34" s="44">
        <v>899.68</v>
      </c>
      <c r="N34" s="44">
        <v>3641.95</v>
      </c>
      <c r="O34" s="63">
        <v>5722.8</v>
      </c>
      <c r="P34" s="63"/>
      <c r="Q34" s="44"/>
      <c r="R34" s="44"/>
      <c r="S34" s="44">
        <v>1442.15</v>
      </c>
      <c r="T34" s="44"/>
      <c r="U34" s="44"/>
      <c r="V34" s="44"/>
      <c r="W34" s="44">
        <f t="shared" si="4"/>
        <v>360629.08</v>
      </c>
      <c r="X34" s="44"/>
      <c r="Y34" s="44">
        <f t="shared" si="5"/>
        <v>6583769.7699999996</v>
      </c>
    </row>
    <row r="35" spans="1:25" x14ac:dyDescent="0.3">
      <c r="A35">
        <v>4</v>
      </c>
      <c r="B35" t="s">
        <v>25</v>
      </c>
      <c r="C35" s="45">
        <f>'липень 2025'!Y35</f>
        <v>12401709.740000002</v>
      </c>
      <c r="D35" s="44">
        <v>546389.72</v>
      </c>
      <c r="E35" s="44">
        <v>121401.66</v>
      </c>
      <c r="F35" s="44">
        <v>72470</v>
      </c>
      <c r="G35" s="44"/>
      <c r="H35" s="44"/>
      <c r="I35" s="44"/>
      <c r="J35" s="45">
        <v>6214.44</v>
      </c>
      <c r="K35" s="44"/>
      <c r="L35" s="44"/>
      <c r="M35" s="44">
        <v>1293.74</v>
      </c>
      <c r="N35" s="44">
        <v>3136.13</v>
      </c>
      <c r="O35" s="63"/>
      <c r="P35" s="63">
        <v>329.31</v>
      </c>
      <c r="Q35" s="44"/>
      <c r="R35" s="44"/>
      <c r="S35" s="44">
        <v>2192.15</v>
      </c>
      <c r="T35" s="44"/>
      <c r="U35" s="44"/>
      <c r="V35" s="44"/>
      <c r="W35" s="44">
        <f t="shared" si="4"/>
        <v>753427.15</v>
      </c>
      <c r="X35" s="44"/>
      <c r="Y35" s="44">
        <f t="shared" si="5"/>
        <v>13155136.890000002</v>
      </c>
    </row>
    <row r="36" spans="1:25" x14ac:dyDescent="0.3">
      <c r="A36">
        <v>5</v>
      </c>
      <c r="B36" t="s">
        <v>26</v>
      </c>
      <c r="C36" s="45">
        <f>'липень 2025'!Y36</f>
        <v>17544628.420000002</v>
      </c>
      <c r="D36" s="44">
        <v>573494.31000000006</v>
      </c>
      <c r="E36" s="44">
        <v>151553.76</v>
      </c>
      <c r="F36" s="44">
        <v>83635</v>
      </c>
      <c r="G36" s="44"/>
      <c r="H36" s="44"/>
      <c r="I36" s="44"/>
      <c r="J36" s="45">
        <v>145571.59</v>
      </c>
      <c r="K36" s="44">
        <v>300</v>
      </c>
      <c r="L36" s="44"/>
      <c r="M36" s="44">
        <v>6468.7</v>
      </c>
      <c r="N36" s="44">
        <v>5422.47</v>
      </c>
      <c r="O36" s="63"/>
      <c r="P36" s="63">
        <v>658.62</v>
      </c>
      <c r="Q36" s="44"/>
      <c r="R36" s="44"/>
      <c r="S36" s="44">
        <v>750</v>
      </c>
      <c r="T36" s="44"/>
      <c r="U36" s="44"/>
      <c r="V36" s="44"/>
      <c r="W36" s="44">
        <f t="shared" si="4"/>
        <v>967854.45</v>
      </c>
      <c r="X36" s="44"/>
      <c r="Y36" s="44">
        <f t="shared" si="5"/>
        <v>18512482.870000001</v>
      </c>
    </row>
    <row r="37" spans="1:25" x14ac:dyDescent="0.3">
      <c r="A37">
        <v>6</v>
      </c>
      <c r="B37" s="9" t="s">
        <v>45</v>
      </c>
      <c r="C37" s="45">
        <f>'липень 2025'!Y37</f>
        <v>4752244.8</v>
      </c>
      <c r="D37" s="44">
        <v>221292.27</v>
      </c>
      <c r="E37" s="44">
        <v>51689.34</v>
      </c>
      <c r="F37" s="44"/>
      <c r="G37" s="44"/>
      <c r="H37" s="44"/>
      <c r="I37" s="44"/>
      <c r="J37" s="45">
        <v>6136.83</v>
      </c>
      <c r="K37" s="44">
        <v>300</v>
      </c>
      <c r="L37" s="44"/>
      <c r="M37" s="44">
        <v>168.69</v>
      </c>
      <c r="N37" s="44">
        <v>1922.14</v>
      </c>
      <c r="O37" s="63">
        <v>3515.88</v>
      </c>
      <c r="P37" s="63"/>
      <c r="Q37" s="44"/>
      <c r="R37" s="44"/>
      <c r="S37" s="44">
        <v>2192.15</v>
      </c>
      <c r="T37" s="44"/>
      <c r="U37" s="44"/>
      <c r="V37" s="44"/>
      <c r="W37" s="44">
        <f t="shared" si="4"/>
        <v>287217.30000000005</v>
      </c>
      <c r="X37" s="44"/>
      <c r="Y37" s="44">
        <f t="shared" si="5"/>
        <v>5039462.0999999996</v>
      </c>
    </row>
    <row r="38" spans="1:25" x14ac:dyDescent="0.3">
      <c r="A38">
        <v>7</v>
      </c>
      <c r="B38" s="10" t="s">
        <v>49</v>
      </c>
      <c r="C38" s="45">
        <f>'липень 2025'!Y38</f>
        <v>3706808.1899999995</v>
      </c>
      <c r="D38" s="44">
        <v>190123.36</v>
      </c>
      <c r="E38" s="44">
        <v>43616.95</v>
      </c>
      <c r="F38" s="44"/>
      <c r="G38" s="44"/>
      <c r="H38" s="44"/>
      <c r="I38" s="44"/>
      <c r="J38" s="45">
        <v>5775.03</v>
      </c>
      <c r="K38" s="44"/>
      <c r="L38" s="44"/>
      <c r="M38" s="44">
        <v>843.45</v>
      </c>
      <c r="N38" s="44">
        <v>1820.98</v>
      </c>
      <c r="O38" s="63">
        <v>3640.15</v>
      </c>
      <c r="P38" s="63"/>
      <c r="Q38" s="44"/>
      <c r="R38" s="44"/>
      <c r="S38" s="44">
        <v>2192.15</v>
      </c>
      <c r="T38" s="44"/>
      <c r="U38" s="44"/>
      <c r="V38" s="44"/>
      <c r="W38" s="44">
        <f t="shared" si="4"/>
        <v>248012.07</v>
      </c>
      <c r="X38" s="44"/>
      <c r="Y38" s="44">
        <f t="shared" si="5"/>
        <v>3954820.2599999993</v>
      </c>
    </row>
    <row r="39" spans="1:25" x14ac:dyDescent="0.3">
      <c r="A39">
        <v>8</v>
      </c>
      <c r="B39" t="s">
        <v>27</v>
      </c>
      <c r="C39" s="45">
        <f>'липень 2025'!Y39</f>
        <v>4033127.2</v>
      </c>
      <c r="D39" s="44">
        <v>242946.78</v>
      </c>
      <c r="E39" s="44">
        <v>54612.92</v>
      </c>
      <c r="F39" s="44"/>
      <c r="G39" s="44"/>
      <c r="H39" s="44"/>
      <c r="I39" s="44"/>
      <c r="J39" s="45">
        <v>3872.68</v>
      </c>
      <c r="K39" s="44">
        <v>300</v>
      </c>
      <c r="L39" s="44"/>
      <c r="M39" s="44"/>
      <c r="N39" s="44">
        <v>1820.98</v>
      </c>
      <c r="O39" s="63">
        <v>975.18</v>
      </c>
      <c r="P39" s="63">
        <v>329.31</v>
      </c>
      <c r="Q39" s="44"/>
      <c r="R39" s="44"/>
      <c r="S39" s="44">
        <v>926.15</v>
      </c>
      <c r="T39" s="44"/>
      <c r="U39" s="44"/>
      <c r="V39" s="44"/>
      <c r="W39" s="44">
        <f t="shared" si="4"/>
        <v>305784</v>
      </c>
      <c r="X39" s="44"/>
      <c r="Y39" s="44">
        <f t="shared" si="5"/>
        <v>4338911.2</v>
      </c>
    </row>
    <row r="40" spans="1:25" x14ac:dyDescent="0.3">
      <c r="A40">
        <v>9</v>
      </c>
      <c r="B40" t="s">
        <v>28</v>
      </c>
      <c r="C40" s="45">
        <f>'липень 2025'!Y40</f>
        <v>8473268.1099999994</v>
      </c>
      <c r="D40" s="44">
        <v>362943.72</v>
      </c>
      <c r="E40" s="44">
        <v>77827.360000000001</v>
      </c>
      <c r="F40" s="44">
        <v>119070</v>
      </c>
      <c r="G40" s="44"/>
      <c r="H40" s="44"/>
      <c r="I40" s="44"/>
      <c r="J40" s="45">
        <v>8707.4</v>
      </c>
      <c r="K40" s="44"/>
      <c r="L40" s="44"/>
      <c r="M40" s="44">
        <v>2402.66</v>
      </c>
      <c r="N40" s="70">
        <v>4137.67</v>
      </c>
      <c r="O40" s="63">
        <v>8252.4699999999993</v>
      </c>
      <c r="P40" s="63">
        <v>1027.45</v>
      </c>
      <c r="Q40" s="44"/>
      <c r="R40" s="44"/>
      <c r="S40" s="44">
        <v>2192.15</v>
      </c>
      <c r="T40" s="44"/>
      <c r="U40" s="44"/>
      <c r="V40" s="44"/>
      <c r="W40" s="44">
        <f t="shared" si="4"/>
        <v>586560.88</v>
      </c>
      <c r="X40" s="44"/>
      <c r="Y40" s="44">
        <f t="shared" si="5"/>
        <v>9059828.9900000002</v>
      </c>
    </row>
    <row r="41" spans="1:25" x14ac:dyDescent="0.3">
      <c r="A41">
        <v>10</v>
      </c>
      <c r="B41" s="11" t="s">
        <v>46</v>
      </c>
      <c r="C41" s="45">
        <f>'липень 2025'!Y41</f>
        <v>7864713.7300000004</v>
      </c>
      <c r="D41" s="44">
        <v>431800.99</v>
      </c>
      <c r="E41" s="44">
        <v>96980.39</v>
      </c>
      <c r="F41" s="44"/>
      <c r="G41" s="44"/>
      <c r="H41" s="44"/>
      <c r="I41" s="44"/>
      <c r="J41" s="45">
        <v>6983.65</v>
      </c>
      <c r="K41" s="44">
        <v>300</v>
      </c>
      <c r="L41" s="44"/>
      <c r="M41" s="44">
        <v>787.22</v>
      </c>
      <c r="N41" s="44">
        <v>2104.2399999999998</v>
      </c>
      <c r="O41" s="63">
        <v>5878.46</v>
      </c>
      <c r="P41" s="63">
        <v>987.93</v>
      </c>
      <c r="Q41" s="44"/>
      <c r="R41" s="44"/>
      <c r="S41" s="44">
        <v>1442.15</v>
      </c>
      <c r="T41" s="44"/>
      <c r="U41" s="44"/>
      <c r="V41" s="44"/>
      <c r="W41" s="44">
        <f t="shared" si="4"/>
        <v>547265.03</v>
      </c>
      <c r="X41" s="44"/>
      <c r="Y41" s="44">
        <f t="shared" si="5"/>
        <v>8411978.7599999998</v>
      </c>
    </row>
    <row r="42" spans="1:25" x14ac:dyDescent="0.3">
      <c r="A42">
        <v>11</v>
      </c>
      <c r="B42" s="11" t="s">
        <v>47</v>
      </c>
      <c r="C42" s="45">
        <f>'липень 2025'!Y42</f>
        <v>7601067.5700000012</v>
      </c>
      <c r="D42" s="44">
        <v>312015.71000000002</v>
      </c>
      <c r="E42" s="44">
        <v>72973.850000000006</v>
      </c>
      <c r="F42" s="44"/>
      <c r="G42" s="44"/>
      <c r="H42" s="44"/>
      <c r="I42" s="44"/>
      <c r="J42" s="45">
        <v>5591.32</v>
      </c>
      <c r="K42" s="44">
        <v>300</v>
      </c>
      <c r="L42" s="44"/>
      <c r="M42" s="44">
        <v>2803.1</v>
      </c>
      <c r="N42" s="44">
        <v>4788.49</v>
      </c>
      <c r="O42" s="63"/>
      <c r="P42" s="63">
        <v>2414.94</v>
      </c>
      <c r="Q42" s="44"/>
      <c r="R42" s="44"/>
      <c r="S42" s="44">
        <v>516</v>
      </c>
      <c r="T42" s="44"/>
      <c r="U42" s="44"/>
      <c r="V42" s="44"/>
      <c r="W42" s="44">
        <f t="shared" si="4"/>
        <v>401403.41000000003</v>
      </c>
      <c r="X42" s="44"/>
      <c r="Y42" s="44">
        <f t="shared" si="5"/>
        <v>8002470.9800000014</v>
      </c>
    </row>
    <row r="43" spans="1:25" x14ac:dyDescent="0.3">
      <c r="A43">
        <v>12</v>
      </c>
      <c r="B43" t="s">
        <v>29</v>
      </c>
      <c r="C43" s="45">
        <f>'липень 2025'!Y43</f>
        <v>10450963.82</v>
      </c>
      <c r="D43" s="44">
        <v>387393.4</v>
      </c>
      <c r="E43" s="44">
        <v>93388.02</v>
      </c>
      <c r="F43" s="44">
        <v>595773</v>
      </c>
      <c r="G43" s="44"/>
      <c r="H43" s="44"/>
      <c r="I43" s="44"/>
      <c r="J43" s="45">
        <v>277476.94</v>
      </c>
      <c r="K43" s="44">
        <v>2300</v>
      </c>
      <c r="L43" s="44"/>
      <c r="M43" s="44">
        <v>5606.21</v>
      </c>
      <c r="N43" s="44">
        <v>9576.98</v>
      </c>
      <c r="O43" s="63"/>
      <c r="P43" s="63">
        <v>3139.42</v>
      </c>
      <c r="Q43" s="44"/>
      <c r="R43" s="44"/>
      <c r="S43" s="44">
        <v>3692.15</v>
      </c>
      <c r="T43" s="44"/>
      <c r="U43" s="44"/>
      <c r="V43" s="44"/>
      <c r="W43" s="44">
        <f t="shared" si="4"/>
        <v>1378346.1199999996</v>
      </c>
      <c r="X43" s="44"/>
      <c r="Y43" s="44">
        <f t="shared" si="5"/>
        <v>11829309.939999999</v>
      </c>
    </row>
    <row r="44" spans="1:25" x14ac:dyDescent="0.3">
      <c r="A44">
        <v>13</v>
      </c>
      <c r="B44" t="s">
        <v>30</v>
      </c>
      <c r="C44" s="45">
        <f>'липень 2025'!Y44</f>
        <v>18194840.369999997</v>
      </c>
      <c r="D44" s="44">
        <v>961258.15</v>
      </c>
      <c r="E44" s="44">
        <v>214502.39999999999</v>
      </c>
      <c r="F44" s="44"/>
      <c r="G44" s="44"/>
      <c r="H44" s="44"/>
      <c r="I44" s="44"/>
      <c r="J44" s="45">
        <v>184014.79</v>
      </c>
      <c r="K44" s="44">
        <v>300</v>
      </c>
      <c r="L44" s="44"/>
      <c r="M44" s="44">
        <v>2772.3</v>
      </c>
      <c r="N44" s="44">
        <v>3793.7</v>
      </c>
      <c r="O44" s="63"/>
      <c r="P44" s="63">
        <v>987.93</v>
      </c>
      <c r="Q44" s="44"/>
      <c r="R44" s="44"/>
      <c r="S44" s="44">
        <v>1442.2</v>
      </c>
      <c r="T44" s="44"/>
      <c r="U44" s="44"/>
      <c r="V44" s="44"/>
      <c r="W44" s="44">
        <f t="shared" si="4"/>
        <v>1369071.47</v>
      </c>
      <c r="X44" s="44"/>
      <c r="Y44" s="44">
        <f t="shared" si="5"/>
        <v>19563911.839999996</v>
      </c>
    </row>
    <row r="45" spans="1:25" x14ac:dyDescent="0.3">
      <c r="A45">
        <v>14</v>
      </c>
      <c r="B45" s="9" t="s">
        <v>44</v>
      </c>
      <c r="C45" s="45">
        <f>'липень 2025'!Y45</f>
        <v>16924355.899999999</v>
      </c>
      <c r="D45" s="44">
        <v>950438.33</v>
      </c>
      <c r="E45" s="44">
        <v>212524.01</v>
      </c>
      <c r="F45" s="44"/>
      <c r="G45" s="44"/>
      <c r="H45" s="44"/>
      <c r="I45" s="44"/>
      <c r="J45" s="45">
        <v>18554.03</v>
      </c>
      <c r="K45" s="44">
        <v>300</v>
      </c>
      <c r="L45" s="44"/>
      <c r="M45" s="44">
        <v>1848.2</v>
      </c>
      <c r="N45" s="44">
        <v>3237.3</v>
      </c>
      <c r="O45" s="63"/>
      <c r="P45" s="63">
        <v>329.31</v>
      </c>
      <c r="Q45" s="44"/>
      <c r="R45" s="44"/>
      <c r="S45" s="44">
        <v>2192.15</v>
      </c>
      <c r="T45" s="44"/>
      <c r="U45" s="44"/>
      <c r="V45" s="44"/>
      <c r="W45" s="44">
        <f t="shared" si="4"/>
        <v>1189423.3299999998</v>
      </c>
      <c r="X45" s="44"/>
      <c r="Y45" s="44">
        <f t="shared" si="5"/>
        <v>18113779.229999997</v>
      </c>
    </row>
    <row r="46" spans="1:25" x14ac:dyDescent="0.3">
      <c r="A46">
        <v>15</v>
      </c>
      <c r="B46" t="s">
        <v>31</v>
      </c>
      <c r="C46" s="45">
        <f>'липень 2025'!Y46</f>
        <v>2237421.9900000002</v>
      </c>
      <c r="D46" s="44">
        <v>110587.82</v>
      </c>
      <c r="E46" s="44">
        <v>21752.94</v>
      </c>
      <c r="F46" s="44"/>
      <c r="G46" s="44"/>
      <c r="H46" s="44"/>
      <c r="I46" s="44"/>
      <c r="J46" s="45">
        <v>635</v>
      </c>
      <c r="K46" s="44"/>
      <c r="L46" s="44"/>
      <c r="M46" s="44"/>
      <c r="N46" s="44">
        <v>202.33</v>
      </c>
      <c r="O46" s="63"/>
      <c r="P46" s="63"/>
      <c r="Q46" s="44"/>
      <c r="R46" s="44"/>
      <c r="S46" s="44"/>
      <c r="T46" s="44"/>
      <c r="U46" s="44"/>
      <c r="V46" s="44"/>
      <c r="W46" s="44">
        <f t="shared" si="4"/>
        <v>133178.09</v>
      </c>
      <c r="X46" s="44"/>
      <c r="Y46" s="44">
        <f t="shared" si="5"/>
        <v>2370600.08</v>
      </c>
    </row>
    <row r="47" spans="1:25" x14ac:dyDescent="0.3">
      <c r="A47">
        <v>16</v>
      </c>
      <c r="B47" t="s">
        <v>32</v>
      </c>
      <c r="C47" s="45">
        <f>'липень 2025'!Y47</f>
        <v>7958884.1000000015</v>
      </c>
      <c r="D47" s="44">
        <v>508531.01</v>
      </c>
      <c r="E47" s="44">
        <v>114078.69</v>
      </c>
      <c r="F47" s="44">
        <v>46080</v>
      </c>
      <c r="G47" s="44"/>
      <c r="H47" s="44"/>
      <c r="I47" s="44"/>
      <c r="J47" s="45">
        <v>8386.69</v>
      </c>
      <c r="K47" s="44">
        <v>300</v>
      </c>
      <c r="L47" s="44"/>
      <c r="M47" s="44"/>
      <c r="N47" s="44">
        <v>3459.86</v>
      </c>
      <c r="O47" s="63">
        <v>7804.97</v>
      </c>
      <c r="P47" s="63">
        <v>329.31</v>
      </c>
      <c r="Q47" s="44"/>
      <c r="R47" s="44"/>
      <c r="S47" s="44">
        <v>2192.15</v>
      </c>
      <c r="T47" s="44"/>
      <c r="U47" s="44"/>
      <c r="V47" s="44"/>
      <c r="W47" s="44">
        <f t="shared" si="4"/>
        <v>691162.67999999993</v>
      </c>
      <c r="X47" s="44"/>
      <c r="Y47" s="44">
        <f t="shared" si="5"/>
        <v>8650046.7800000012</v>
      </c>
    </row>
    <row r="48" spans="1:25" x14ac:dyDescent="0.3">
      <c r="A48">
        <v>17</v>
      </c>
      <c r="B48" t="s">
        <v>33</v>
      </c>
      <c r="C48" s="45">
        <f>'липень 2025'!Y48</f>
        <v>4454064.46</v>
      </c>
      <c r="D48" s="44">
        <v>262586.87</v>
      </c>
      <c r="E48" s="44">
        <v>57362.99</v>
      </c>
      <c r="F48" s="44">
        <v>41120</v>
      </c>
      <c r="G48" s="44"/>
      <c r="H48" s="44"/>
      <c r="I48" s="44"/>
      <c r="J48" s="45">
        <v>7079.63</v>
      </c>
      <c r="K48" s="44">
        <v>600</v>
      </c>
      <c r="L48" s="44"/>
      <c r="M48" s="44">
        <v>394.5</v>
      </c>
      <c r="N48" s="44">
        <v>1689.46</v>
      </c>
      <c r="O48" s="63">
        <v>3867.71</v>
      </c>
      <c r="P48" s="63">
        <v>164.66</v>
      </c>
      <c r="Q48" s="44"/>
      <c r="R48" s="44"/>
      <c r="S48" s="44">
        <v>2192.15</v>
      </c>
      <c r="T48" s="44"/>
      <c r="U48" s="44"/>
      <c r="V48" s="44"/>
      <c r="W48" s="44">
        <f t="shared" si="4"/>
        <v>377057.97000000003</v>
      </c>
      <c r="X48" s="44"/>
      <c r="Y48" s="44">
        <f t="shared" si="5"/>
        <v>4831122.43</v>
      </c>
    </row>
    <row r="49" spans="1:25" x14ac:dyDescent="0.3">
      <c r="A49">
        <v>18</v>
      </c>
      <c r="B49" t="s">
        <v>34</v>
      </c>
      <c r="C49" s="45">
        <f>'липень 2025'!Y49</f>
        <v>3531085.02</v>
      </c>
      <c r="D49" s="44">
        <v>251635.48</v>
      </c>
      <c r="E49" s="44">
        <v>55169.63</v>
      </c>
      <c r="F49" s="44"/>
      <c r="G49" s="44"/>
      <c r="H49" s="44"/>
      <c r="I49" s="44"/>
      <c r="J49" s="45">
        <v>4999.2299999999996</v>
      </c>
      <c r="K49" s="44"/>
      <c r="L49" s="44"/>
      <c r="M49" s="44">
        <v>236.7</v>
      </c>
      <c r="N49" s="44"/>
      <c r="O49" s="44"/>
      <c r="P49" s="44"/>
      <c r="Q49" s="44"/>
      <c r="R49" s="44"/>
      <c r="S49" s="44">
        <v>2192.15</v>
      </c>
      <c r="T49" s="44"/>
      <c r="U49" s="44"/>
      <c r="V49" s="44"/>
      <c r="W49" s="44">
        <f t="shared" si="4"/>
        <v>314233.19</v>
      </c>
      <c r="X49" s="44"/>
      <c r="Y49" s="44">
        <f t="shared" si="5"/>
        <v>3845318.21</v>
      </c>
    </row>
    <row r="50" spans="1:25" ht="14.4" x14ac:dyDescent="0.3">
      <c r="A50" s="2"/>
      <c r="B50" s="3" t="s">
        <v>35</v>
      </c>
      <c r="C50" s="47">
        <f>SUM(C32:C49)</f>
        <v>154156589.26000005</v>
      </c>
      <c r="D50" s="47">
        <f t="shared" ref="D50:V50" si="6">SUM(D32:D49)</f>
        <v>7408393.7400000012</v>
      </c>
      <c r="E50" s="47">
        <f t="shared" si="6"/>
        <v>1691322.7199999997</v>
      </c>
      <c r="F50" s="47">
        <f t="shared" si="6"/>
        <v>1071078.2</v>
      </c>
      <c r="G50" s="47">
        <f t="shared" si="6"/>
        <v>0</v>
      </c>
      <c r="H50" s="47">
        <f t="shared" si="6"/>
        <v>0</v>
      </c>
      <c r="I50" s="47">
        <f t="shared" si="6"/>
        <v>0</v>
      </c>
      <c r="J50" s="47">
        <f t="shared" si="6"/>
        <v>715123.92999999993</v>
      </c>
      <c r="K50" s="47">
        <f t="shared" si="6"/>
        <v>6200</v>
      </c>
      <c r="L50" s="47">
        <f t="shared" si="6"/>
        <v>0</v>
      </c>
      <c r="M50" s="47">
        <f t="shared" si="6"/>
        <v>28774.35</v>
      </c>
      <c r="N50" s="47">
        <f t="shared" si="6"/>
        <v>59252.590000000004</v>
      </c>
      <c r="O50" s="47">
        <f t="shared" si="6"/>
        <v>53484.560000000005</v>
      </c>
      <c r="P50" s="47">
        <f t="shared" si="6"/>
        <v>11751.98</v>
      </c>
      <c r="Q50" s="47">
        <f t="shared" si="6"/>
        <v>0</v>
      </c>
      <c r="R50" s="47">
        <f t="shared" si="6"/>
        <v>0</v>
      </c>
      <c r="S50" s="47">
        <f t="shared" si="6"/>
        <v>28780.000000000007</v>
      </c>
      <c r="T50" s="47">
        <f t="shared" si="6"/>
        <v>0</v>
      </c>
      <c r="U50" s="47">
        <f t="shared" si="6"/>
        <v>0</v>
      </c>
      <c r="V50" s="47">
        <f t="shared" si="6"/>
        <v>0</v>
      </c>
      <c r="W50" s="48">
        <f>SUM(W32:W49)</f>
        <v>11074162.069999998</v>
      </c>
      <c r="X50" s="48"/>
      <c r="Y50" s="48">
        <f t="shared" ref="Y50" si="7">SUM(Y32:Y49)</f>
        <v>165230751.33000001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>
        <f>'липень 2025'!Y52</f>
        <v>2585204.4300000002</v>
      </c>
      <c r="D52" s="44">
        <v>163361.85</v>
      </c>
      <c r="E52" s="44">
        <v>36976.449999999997</v>
      </c>
      <c r="F52" s="44">
        <v>19600</v>
      </c>
      <c r="G52" s="44"/>
      <c r="H52" s="44"/>
      <c r="I52" s="44"/>
      <c r="J52" s="45">
        <v>1180</v>
      </c>
      <c r="K52" s="44"/>
      <c r="L52" s="44"/>
      <c r="M52" s="44">
        <v>281.14999999999998</v>
      </c>
      <c r="N52" s="44">
        <v>708.16</v>
      </c>
      <c r="O52" s="44"/>
      <c r="P52" s="63">
        <v>329.31</v>
      </c>
      <c r="Q52" s="44"/>
      <c r="R52" s="44"/>
      <c r="S52" s="44">
        <v>2086</v>
      </c>
      <c r="T52" s="44"/>
      <c r="U52" s="44"/>
      <c r="V52" s="44"/>
      <c r="W52" s="44">
        <f>SUM(D52:V52)</f>
        <v>224522.91999999998</v>
      </c>
      <c r="X52" s="44"/>
      <c r="Y52" s="44">
        <f>C52+W52</f>
        <v>2809727.35</v>
      </c>
    </row>
    <row r="53" spans="1:25" x14ac:dyDescent="0.3">
      <c r="A53">
        <v>2</v>
      </c>
      <c r="B53" t="s">
        <v>38</v>
      </c>
      <c r="C53" s="45">
        <f>'липень 2025'!Y53</f>
        <v>2013797.7899999998</v>
      </c>
      <c r="D53" s="44">
        <v>101325.95</v>
      </c>
      <c r="E53" s="44">
        <v>22466.52</v>
      </c>
      <c r="F53" s="44"/>
      <c r="G53" s="44"/>
      <c r="H53" s="44"/>
      <c r="I53" s="44"/>
      <c r="J53" s="45">
        <v>1602.6</v>
      </c>
      <c r="K53" s="44"/>
      <c r="L53" s="44"/>
      <c r="M53" s="44">
        <v>224.92</v>
      </c>
      <c r="N53" s="44">
        <v>1234.22</v>
      </c>
      <c r="O53" s="44"/>
      <c r="P53" s="63">
        <v>57.08</v>
      </c>
      <c r="Q53" s="44"/>
      <c r="R53" s="44"/>
      <c r="S53" s="44">
        <v>1266</v>
      </c>
      <c r="T53" s="44"/>
      <c r="U53" s="44"/>
      <c r="V53" s="44"/>
      <c r="W53" s="44">
        <f t="shared" ref="W53:W54" si="8">SUM(D53:V53)</f>
        <v>128177.29000000001</v>
      </c>
      <c r="X53" s="44"/>
      <c r="Y53" s="44">
        <f t="shared" ref="Y53:Y54" si="9">C53+W53</f>
        <v>2141975.0799999996</v>
      </c>
    </row>
    <row r="54" spans="1:25" ht="14.4" x14ac:dyDescent="0.3">
      <c r="A54">
        <v>3</v>
      </c>
      <c r="B54" t="s">
        <v>39</v>
      </c>
      <c r="C54" s="45">
        <f>'липень 2025'!Y54</f>
        <v>1581361.06</v>
      </c>
      <c r="D54" s="49">
        <v>84532.52</v>
      </c>
      <c r="E54" s="49">
        <v>21348.14</v>
      </c>
      <c r="F54" s="44"/>
      <c r="G54" s="44"/>
      <c r="H54" s="44"/>
      <c r="I54" s="44"/>
      <c r="J54" s="67">
        <v>1418.53</v>
      </c>
      <c r="K54" s="44"/>
      <c r="L54" s="44"/>
      <c r="M54" s="44"/>
      <c r="N54" s="44">
        <v>505.83</v>
      </c>
      <c r="O54" s="44"/>
      <c r="P54" s="44"/>
      <c r="Q54" s="44"/>
      <c r="R54" s="44"/>
      <c r="S54" s="44">
        <v>2086</v>
      </c>
      <c r="T54" s="44"/>
      <c r="U54" s="44"/>
      <c r="V54" s="44"/>
      <c r="W54" s="44">
        <f t="shared" si="8"/>
        <v>109891.02</v>
      </c>
      <c r="X54" s="44"/>
      <c r="Y54" s="44">
        <f t="shared" si="9"/>
        <v>1691252.08</v>
      </c>
    </row>
    <row r="55" spans="1:25" ht="14.4" x14ac:dyDescent="0.3">
      <c r="A55" s="2"/>
      <c r="B55" s="3" t="s">
        <v>40</v>
      </c>
      <c r="C55" s="47">
        <f>SUM(C52:C54)</f>
        <v>6180363.2799999993</v>
      </c>
      <c r="D55" s="47">
        <f t="shared" ref="D55:V55" si="10">SUM(D52:D54)</f>
        <v>349220.32</v>
      </c>
      <c r="E55" s="47">
        <f t="shared" si="10"/>
        <v>80791.11</v>
      </c>
      <c r="F55" s="47">
        <f t="shared" si="10"/>
        <v>19600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4201.13</v>
      </c>
      <c r="K55" s="47">
        <f t="shared" si="10"/>
        <v>0</v>
      </c>
      <c r="L55" s="47">
        <f t="shared" si="10"/>
        <v>0</v>
      </c>
      <c r="M55" s="47">
        <f t="shared" si="10"/>
        <v>506.06999999999994</v>
      </c>
      <c r="N55" s="47">
        <f t="shared" si="10"/>
        <v>2448.21</v>
      </c>
      <c r="O55" s="47">
        <f t="shared" si="10"/>
        <v>0</v>
      </c>
      <c r="P55" s="47">
        <f t="shared" si="10"/>
        <v>386.39</v>
      </c>
      <c r="Q55" s="47">
        <f t="shared" si="10"/>
        <v>0</v>
      </c>
      <c r="R55" s="47">
        <f t="shared" si="10"/>
        <v>0</v>
      </c>
      <c r="S55" s="47">
        <f t="shared" si="10"/>
        <v>5438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462591.23</v>
      </c>
      <c r="X55" s="48"/>
      <c r="Y55" s="48">
        <f t="shared" ref="Y55" si="11">SUM(Y52:Y54)</f>
        <v>6642954.5099999998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>
        <f>'липень 2025'!Y57</f>
        <v>977221.91999999993</v>
      </c>
      <c r="D57" s="51">
        <v>85562.07</v>
      </c>
      <c r="E57" s="51">
        <v>19082.28</v>
      </c>
      <c r="F57" s="48"/>
      <c r="G57" s="48"/>
      <c r="H57" s="48"/>
      <c r="I57" s="48"/>
      <c r="J57" s="48">
        <v>837</v>
      </c>
      <c r="K57" s="48">
        <v>300</v>
      </c>
      <c r="L57" s="48"/>
      <c r="M57" s="51">
        <v>369.64</v>
      </c>
      <c r="N57" s="51">
        <v>708.16</v>
      </c>
      <c r="O57" s="48"/>
      <c r="P57" s="48"/>
      <c r="Q57" s="48"/>
      <c r="R57" s="48"/>
      <c r="S57" s="48">
        <v>2086</v>
      </c>
      <c r="T57" s="48"/>
      <c r="U57" s="48"/>
      <c r="V57" s="48"/>
      <c r="W57" s="48">
        <f>SUM(D57:V57)</f>
        <v>108945.15000000001</v>
      </c>
      <c r="X57" s="48"/>
      <c r="Y57" s="48">
        <f>C57+W57</f>
        <v>1086167.0699999998</v>
      </c>
    </row>
    <row r="58" spans="1:25" x14ac:dyDescent="0.3">
      <c r="B58" s="5"/>
      <c r="C58" s="5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>
        <f>'липень 2025'!Y59</f>
        <v>4400892.5500000007</v>
      </c>
      <c r="D59" s="48">
        <v>253681.89</v>
      </c>
      <c r="E59" s="48">
        <v>54411.81</v>
      </c>
      <c r="F59" s="48">
        <v>92160</v>
      </c>
      <c r="G59" s="48"/>
      <c r="H59" s="48"/>
      <c r="I59" s="48"/>
      <c r="J59" s="48">
        <v>4852.8</v>
      </c>
      <c r="K59" s="48">
        <v>3000</v>
      </c>
      <c r="L59" s="48"/>
      <c r="M59" s="51">
        <v>699.1</v>
      </c>
      <c r="N59" s="51">
        <v>-30281.1</v>
      </c>
      <c r="O59" s="48"/>
      <c r="P59" s="48"/>
      <c r="Q59" s="48"/>
      <c r="R59" s="48"/>
      <c r="S59" s="48">
        <v>1570</v>
      </c>
      <c r="T59" s="48"/>
      <c r="U59" s="48"/>
      <c r="V59" s="48"/>
      <c r="W59" s="48">
        <f t="shared" ref="W59:W61" si="12">SUM(D59:V59)</f>
        <v>380094.5</v>
      </c>
      <c r="X59" s="48"/>
      <c r="Y59" s="48">
        <f t="shared" ref="Y59:Y61" si="13">C59+W59</f>
        <v>4780987.0500000007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>
        <f>'липень 2025'!Y61</f>
        <v>1274455.9999999998</v>
      </c>
      <c r="D61" s="51">
        <v>90596.84</v>
      </c>
      <c r="E61" s="51">
        <v>20811.3</v>
      </c>
      <c r="F61" s="48"/>
      <c r="G61" s="48"/>
      <c r="H61" s="48"/>
      <c r="I61" s="48"/>
      <c r="J61" s="48">
        <v>95</v>
      </c>
      <c r="K61" s="48">
        <v>300</v>
      </c>
      <c r="L61" s="51"/>
      <c r="M61" s="48"/>
      <c r="N61" s="51"/>
      <c r="O61" s="48"/>
      <c r="P61" s="48"/>
      <c r="Q61" s="48"/>
      <c r="R61" s="48"/>
      <c r="S61" s="48">
        <v>516</v>
      </c>
      <c r="T61" s="48"/>
      <c r="U61" s="48"/>
      <c r="V61" s="48"/>
      <c r="W61" s="48">
        <f t="shared" si="12"/>
        <v>112319.14</v>
      </c>
      <c r="X61" s="48"/>
      <c r="Y61" s="48">
        <f t="shared" si="13"/>
        <v>1386775.1399999997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55</v>
      </c>
      <c r="C63" s="53" t="s">
        <v>57</v>
      </c>
      <c r="D63" s="54">
        <f>D30+D50+D55+D57+D59+D61</f>
        <v>13143075.810000002</v>
      </c>
      <c r="E63" s="54">
        <f t="shared" ref="E63:W63" si="14">E30+E50+E55+E57+E59+E61</f>
        <v>2958744.5299999989</v>
      </c>
      <c r="F63" s="54">
        <f t="shared" si="14"/>
        <v>1187822.3999999999</v>
      </c>
      <c r="G63" s="54">
        <f t="shared" si="14"/>
        <v>0</v>
      </c>
      <c r="H63" s="54">
        <f t="shared" si="14"/>
        <v>1366508.6199999999</v>
      </c>
      <c r="I63" s="54">
        <f t="shared" si="14"/>
        <v>0</v>
      </c>
      <c r="J63" s="54">
        <f t="shared" si="14"/>
        <v>894051.22</v>
      </c>
      <c r="K63" s="54">
        <f t="shared" si="14"/>
        <v>12400</v>
      </c>
      <c r="L63" s="54">
        <f t="shared" si="14"/>
        <v>0</v>
      </c>
      <c r="M63" s="54">
        <f t="shared" si="14"/>
        <v>120310.40000000001</v>
      </c>
      <c r="N63" s="54">
        <f t="shared" si="14"/>
        <v>505258.22</v>
      </c>
      <c r="O63" s="54">
        <f t="shared" si="14"/>
        <v>77513.860000000015</v>
      </c>
      <c r="P63" s="54">
        <f t="shared" si="14"/>
        <v>162443.35000000003</v>
      </c>
      <c r="Q63" s="54">
        <f t="shared" si="14"/>
        <v>0</v>
      </c>
      <c r="R63" s="54">
        <f t="shared" si="14"/>
        <v>0</v>
      </c>
      <c r="S63" s="54">
        <f t="shared" si="14"/>
        <v>57160</v>
      </c>
      <c r="T63" s="54">
        <f t="shared" si="14"/>
        <v>0</v>
      </c>
      <c r="U63" s="54">
        <f t="shared" si="14"/>
        <v>0</v>
      </c>
      <c r="V63" s="54">
        <f t="shared" si="14"/>
        <v>0</v>
      </c>
      <c r="W63" s="54">
        <f t="shared" si="14"/>
        <v>20485288.409999996</v>
      </c>
      <c r="X63" s="54"/>
      <c r="Y63" s="55" t="s">
        <v>57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56</v>
      </c>
      <c r="C65" s="56">
        <f>C30+C50+C55+C57+C59+C61</f>
        <v>245549861.74000004</v>
      </c>
      <c r="D65" s="57">
        <f>D8+D63</f>
        <v>13143075.810000002</v>
      </c>
      <c r="E65" s="57">
        <f t="shared" ref="E65:V65" si="15">E8+E63</f>
        <v>2958744.5299999989</v>
      </c>
      <c r="F65" s="57">
        <f t="shared" si="15"/>
        <v>1187822.3999999999</v>
      </c>
      <c r="G65" s="57">
        <f t="shared" si="15"/>
        <v>0</v>
      </c>
      <c r="H65" s="57">
        <f t="shared" si="15"/>
        <v>1366508.6199999999</v>
      </c>
      <c r="I65" s="57">
        <f t="shared" si="15"/>
        <v>0</v>
      </c>
      <c r="J65" s="57">
        <f t="shared" si="15"/>
        <v>894051.22</v>
      </c>
      <c r="K65" s="57">
        <f t="shared" si="15"/>
        <v>12400</v>
      </c>
      <c r="L65" s="57">
        <f t="shared" si="15"/>
        <v>0</v>
      </c>
      <c r="M65" s="57">
        <f t="shared" si="15"/>
        <v>120310.40000000001</v>
      </c>
      <c r="N65" s="57">
        <f t="shared" si="15"/>
        <v>505258.22</v>
      </c>
      <c r="O65" s="57">
        <f t="shared" si="15"/>
        <v>77513.860000000015</v>
      </c>
      <c r="P65" s="57">
        <f t="shared" si="15"/>
        <v>162443.35000000003</v>
      </c>
      <c r="Q65" s="57">
        <f t="shared" si="15"/>
        <v>0</v>
      </c>
      <c r="R65" s="57">
        <f t="shared" si="15"/>
        <v>0</v>
      </c>
      <c r="S65" s="57">
        <f t="shared" si="15"/>
        <v>57160</v>
      </c>
      <c r="T65" s="57">
        <f t="shared" si="15"/>
        <v>0</v>
      </c>
      <c r="U65" s="57">
        <f t="shared" si="15"/>
        <v>0</v>
      </c>
      <c r="V65" s="57">
        <f t="shared" si="15"/>
        <v>0</v>
      </c>
      <c r="W65" s="58" t="s">
        <v>57</v>
      </c>
      <c r="X65" s="57"/>
      <c r="Y65" s="57">
        <f>Y30+Y50+Y55+Y57+Y59+Y61</f>
        <v>266035150.15000001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62</v>
      </c>
      <c r="C67" s="64">
        <f>'липень 2025'!Y67</f>
        <v>58220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>
        <v>1810</v>
      </c>
      <c r="R67" s="48"/>
      <c r="S67" s="48"/>
      <c r="T67" s="48"/>
      <c r="U67" s="48"/>
      <c r="V67" s="48"/>
      <c r="W67" s="48">
        <f>SUM(D67:V67)</f>
        <v>1810</v>
      </c>
      <c r="X67" s="48"/>
      <c r="Y67" s="48">
        <f>C67+W67</f>
        <v>60030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4.4" x14ac:dyDescent="0.3">
      <c r="A70" s="16"/>
      <c r="B70" s="19"/>
      <c r="C70" s="45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49"/>
      <c r="E73" s="49"/>
      <c r="F73" s="44"/>
      <c r="G73" s="44"/>
      <c r="H73" s="44"/>
      <c r="I73" s="44"/>
      <c r="J73" s="67"/>
      <c r="K73" s="44"/>
      <c r="L73" s="49"/>
      <c r="M73" s="44"/>
      <c r="N73" s="49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ht="14.4" x14ac:dyDescent="0.3">
      <c r="A74" s="17"/>
      <c r="B74" s="20"/>
      <c r="C74" s="45"/>
      <c r="D74" s="44"/>
      <c r="E74" s="44"/>
      <c r="F74" s="44"/>
      <c r="G74" s="44"/>
      <c r="H74" s="44"/>
      <c r="I74" s="44"/>
      <c r="J74" s="45"/>
      <c r="K74" s="44"/>
      <c r="L74" s="44"/>
      <c r="M74" s="44"/>
      <c r="N74" s="49"/>
      <c r="O74" s="44"/>
      <c r="P74" s="63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51"/>
      <c r="N77" s="51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  <row r="89" spans="3:25" x14ac:dyDescent="0.3">
      <c r="D89" s="12"/>
      <c r="E89" s="12"/>
      <c r="F89" s="12"/>
      <c r="G89" s="12"/>
    </row>
    <row r="90" spans="3:25" x14ac:dyDescent="0.3">
      <c r="D90" s="12"/>
      <c r="E90" s="12"/>
      <c r="F90" s="12"/>
      <c r="G90" s="12"/>
    </row>
    <row r="91" spans="3:25" x14ac:dyDescent="0.3">
      <c r="D91" s="12"/>
      <c r="E91" s="12"/>
      <c r="F91" s="12"/>
      <c r="G91" s="12"/>
    </row>
    <row r="92" spans="3:25" x14ac:dyDescent="0.3">
      <c r="D92" s="12"/>
      <c r="E92" s="12"/>
      <c r="F92" s="12"/>
      <c r="G92" s="12"/>
    </row>
    <row r="93" spans="3:25" x14ac:dyDescent="0.3">
      <c r="D93" s="12"/>
      <c r="E93" s="12"/>
      <c r="F93" s="12"/>
      <c r="G93" s="12"/>
    </row>
    <row r="94" spans="3:25" x14ac:dyDescent="0.3">
      <c r="D94" s="12"/>
      <c r="E94" s="12"/>
      <c r="F94" s="12"/>
      <c r="G94" s="12"/>
    </row>
    <row r="95" spans="3:25" x14ac:dyDescent="0.3">
      <c r="D95" s="12"/>
      <c r="E95" s="12"/>
      <c r="F95" s="12"/>
      <c r="G95" s="12"/>
    </row>
    <row r="96" spans="3:25" x14ac:dyDescent="0.3">
      <c r="D96" s="12"/>
      <c r="E96" s="12"/>
      <c r="F96" s="12"/>
      <c r="G96" s="12"/>
    </row>
    <row r="97" spans="4:7" x14ac:dyDescent="0.3">
      <c r="D97" s="12"/>
      <c r="E97" s="12"/>
      <c r="F97" s="12"/>
      <c r="G97" s="12"/>
    </row>
    <row r="98" spans="4:7" x14ac:dyDescent="0.3">
      <c r="D98" s="12"/>
      <c r="E98" s="12"/>
      <c r="F98" s="12"/>
      <c r="G98" s="12"/>
    </row>
    <row r="99" spans="4:7" x14ac:dyDescent="0.3">
      <c r="D99" s="12"/>
      <c r="E99" s="12"/>
      <c r="F99" s="12"/>
      <c r="G99" s="12"/>
    </row>
    <row r="100" spans="4:7" x14ac:dyDescent="0.3">
      <c r="D100" s="12"/>
      <c r="E100" s="12"/>
      <c r="F100" s="12"/>
      <c r="G100" s="12"/>
    </row>
    <row r="101" spans="4:7" x14ac:dyDescent="0.3">
      <c r="D101" s="12"/>
      <c r="E101" s="12"/>
      <c r="F101" s="12"/>
      <c r="G101" s="12"/>
    </row>
    <row r="102" spans="4:7" x14ac:dyDescent="0.3">
      <c r="D102" s="12"/>
      <c r="E102" s="12"/>
      <c r="F102" s="12"/>
      <c r="G102" s="12"/>
    </row>
    <row r="103" spans="4:7" x14ac:dyDescent="0.3">
      <c r="D103" s="12"/>
      <c r="E103" s="12"/>
      <c r="F103" s="12"/>
      <c r="G103" s="12"/>
    </row>
    <row r="104" spans="4:7" x14ac:dyDescent="0.3">
      <c r="D104" s="12"/>
      <c r="E104" s="12"/>
      <c r="F104" s="12"/>
      <c r="G104" s="12"/>
    </row>
    <row r="105" spans="4:7" x14ac:dyDescent="0.3">
      <c r="D105" s="12"/>
      <c r="E105" s="12"/>
      <c r="F105" s="12"/>
      <c r="G105" s="12"/>
    </row>
    <row r="106" spans="4:7" x14ac:dyDescent="0.3">
      <c r="D106" s="12"/>
      <c r="E106" s="12"/>
      <c r="F106" s="12"/>
      <c r="G106" s="12"/>
    </row>
    <row r="107" spans="4:7" x14ac:dyDescent="0.3">
      <c r="D107" s="12"/>
      <c r="E107" s="12"/>
      <c r="F107" s="12"/>
      <c r="G107" s="12"/>
    </row>
    <row r="108" spans="4:7" x14ac:dyDescent="0.3">
      <c r="D108" s="12"/>
      <c r="E108" s="12"/>
      <c r="F108" s="12"/>
      <c r="G108" s="12"/>
    </row>
    <row r="109" spans="4:7" x14ac:dyDescent="0.3">
      <c r="D109" s="12"/>
      <c r="E109" s="12"/>
      <c r="F109" s="12"/>
      <c r="G109" s="12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2"/>
  <sheetViews>
    <sheetView zoomScale="70" zoomScaleNormal="70" workbookViewId="0">
      <pane xSplit="2" ySplit="8" topLeftCell="C54" activePane="bottomRight" state="frozen"/>
      <selection pane="topRight" activeCell="C1" sqref="C1"/>
      <selection pane="bottomLeft" activeCell="A9" sqref="A9"/>
      <selection pane="bottomRight" activeCell="A69" sqref="A69:XFD82"/>
    </sheetView>
  </sheetViews>
  <sheetFormatPr defaultRowHeight="13.8" x14ac:dyDescent="0.3"/>
  <cols>
    <col min="1" max="1" width="3.6640625" customWidth="1"/>
    <col min="2" max="2" width="36.44140625" customWidth="1"/>
    <col min="3" max="3" width="15.109375" style="12" customWidth="1"/>
    <col min="4" max="4" width="16.6640625" customWidth="1"/>
    <col min="5" max="5" width="13.77734375" customWidth="1"/>
    <col min="6" max="6" width="12.77734375" customWidth="1"/>
    <col min="7" max="7" width="14.88671875" customWidth="1"/>
    <col min="8" max="8" width="13.77734375" customWidth="1"/>
    <col min="9" max="9" width="13.88671875" customWidth="1"/>
    <col min="10" max="10" width="13.77734375" customWidth="1"/>
    <col min="11" max="11" width="13" customWidth="1"/>
    <col min="12" max="12" width="15.44140625" customWidth="1"/>
    <col min="13" max="13" width="15.77734375" customWidth="1"/>
    <col min="14" max="14" width="13.88671875" customWidth="1"/>
    <col min="15" max="15" width="13.109375" customWidth="1"/>
    <col min="16" max="16" width="12.21875" customWidth="1"/>
    <col min="17" max="17" width="12.109375" customWidth="1"/>
    <col min="18" max="18" width="11.44140625" customWidth="1"/>
    <col min="19" max="19" width="10" bestFit="1" customWidth="1"/>
    <col min="20" max="22" width="9" bestFit="1" customWidth="1"/>
    <col min="23" max="23" width="15.88671875" customWidth="1"/>
    <col min="24" max="24" width="4.33203125" customWidth="1"/>
    <col min="25" max="25" width="15.77734375" customWidth="1"/>
  </cols>
  <sheetData>
    <row r="1" spans="1:25" x14ac:dyDescent="0.3">
      <c r="B1" s="110" t="s">
        <v>51</v>
      </c>
      <c r="C1" s="110"/>
    </row>
    <row r="2" spans="1:25" x14ac:dyDescent="0.3">
      <c r="D2" s="110" t="s">
        <v>61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5" x14ac:dyDescent="0.3">
      <c r="D3" s="110" t="s">
        <v>72</v>
      </c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5" x14ac:dyDescent="0.3">
      <c r="B4" t="s">
        <v>53</v>
      </c>
    </row>
    <row r="5" spans="1:25" x14ac:dyDescent="0.3">
      <c r="B5" t="s">
        <v>54</v>
      </c>
    </row>
    <row r="6" spans="1:25" ht="87" customHeight="1" x14ac:dyDescent="0.3">
      <c r="D6" s="32" t="s">
        <v>92</v>
      </c>
      <c r="E6" s="32" t="s">
        <v>93</v>
      </c>
      <c r="F6" s="32" t="s">
        <v>100</v>
      </c>
      <c r="G6" s="32" t="s">
        <v>95</v>
      </c>
      <c r="H6" s="32" t="s">
        <v>79</v>
      </c>
      <c r="I6" s="32" t="s">
        <v>80</v>
      </c>
      <c r="J6" s="32" t="s">
        <v>101</v>
      </c>
      <c r="K6" s="32" t="s">
        <v>96</v>
      </c>
      <c r="L6" s="32" t="s">
        <v>83</v>
      </c>
      <c r="M6" s="32" t="s">
        <v>84</v>
      </c>
      <c r="N6" s="32" t="s">
        <v>85</v>
      </c>
      <c r="O6" s="32" t="s">
        <v>86</v>
      </c>
      <c r="P6" s="32" t="s">
        <v>91</v>
      </c>
      <c r="Q6" s="32" t="s">
        <v>88</v>
      </c>
      <c r="R6" s="32" t="s">
        <v>89</v>
      </c>
      <c r="S6" s="32" t="s">
        <v>97</v>
      </c>
    </row>
    <row r="7" spans="1:25" x14ac:dyDescent="0.3">
      <c r="D7">
        <v>2111</v>
      </c>
      <c r="E7">
        <v>2120</v>
      </c>
      <c r="F7">
        <v>2210</v>
      </c>
      <c r="G7">
        <v>2220</v>
      </c>
      <c r="H7">
        <v>2230</v>
      </c>
      <c r="I7" t="s">
        <v>50</v>
      </c>
      <c r="J7">
        <v>2240</v>
      </c>
      <c r="K7" s="12">
        <v>2250</v>
      </c>
      <c r="L7">
        <v>2271</v>
      </c>
      <c r="M7">
        <v>2272</v>
      </c>
      <c r="N7">
        <v>2273</v>
      </c>
      <c r="O7">
        <v>2274</v>
      </c>
      <c r="P7">
        <v>2275</v>
      </c>
      <c r="Q7">
        <v>2730</v>
      </c>
      <c r="R7">
        <v>2800</v>
      </c>
      <c r="S7">
        <v>2282</v>
      </c>
      <c r="W7" s="26" t="s">
        <v>59</v>
      </c>
      <c r="Y7" t="s">
        <v>60</v>
      </c>
    </row>
    <row r="8" spans="1:25" s="1" customFormat="1" x14ac:dyDescent="0.3">
      <c r="A8" s="111" t="s">
        <v>58</v>
      </c>
      <c r="B8" s="111"/>
      <c r="C8" s="40">
        <f>D8+E8+F8+G8+H8+I8+J8+K8+L8+M8+N8+O8+P8+Q8+R8+S8+T8+U8+V8</f>
        <v>0</v>
      </c>
      <c r="D8" s="41">
        <f>'серпень 2025 '!D81</f>
        <v>0</v>
      </c>
      <c r="E8" s="41">
        <f>'серпень 2025 '!E81</f>
        <v>0</v>
      </c>
      <c r="F8" s="41">
        <f>'серпень 2025 '!F81</f>
        <v>0</v>
      </c>
      <c r="G8" s="41">
        <f>'серпень 2025 '!G81</f>
        <v>0</v>
      </c>
      <c r="H8" s="41">
        <f>'серпень 2025 '!H81</f>
        <v>0</v>
      </c>
      <c r="I8" s="41">
        <f>'серпень 2025 '!I81</f>
        <v>0</v>
      </c>
      <c r="J8" s="41">
        <f>'серпень 2025 '!J81</f>
        <v>0</v>
      </c>
      <c r="K8" s="41">
        <f>'серпень 2025 '!K81</f>
        <v>0</v>
      </c>
      <c r="L8" s="41">
        <f>'серпень 2025 '!L81</f>
        <v>0</v>
      </c>
      <c r="M8" s="41">
        <f>'серпень 2025 '!M81</f>
        <v>0</v>
      </c>
      <c r="N8" s="41">
        <f>'серпень 2025 '!N81</f>
        <v>0</v>
      </c>
      <c r="O8" s="41">
        <f>'серпень 2025 '!O81</f>
        <v>0</v>
      </c>
      <c r="P8" s="41">
        <f>'серпень 2025 '!P81</f>
        <v>0</v>
      </c>
      <c r="Q8" s="41">
        <f>'серпень 2025 '!Q81</f>
        <v>0</v>
      </c>
      <c r="R8" s="41">
        <f>'серпень 2025 '!R81</f>
        <v>0</v>
      </c>
      <c r="S8" s="41">
        <f>'серпень 2025 '!S81</f>
        <v>0</v>
      </c>
      <c r="T8" s="41">
        <f>'серпень 2025 '!T81</f>
        <v>0</v>
      </c>
      <c r="U8" s="41">
        <f>'серпень 2025 '!U81</f>
        <v>0</v>
      </c>
      <c r="V8" s="41">
        <f>'серпень 2025 '!V81</f>
        <v>0</v>
      </c>
      <c r="W8" s="42" t="s">
        <v>57</v>
      </c>
      <c r="X8" s="41"/>
      <c r="Y8" s="42" t="s">
        <v>57</v>
      </c>
    </row>
    <row r="9" spans="1:25" x14ac:dyDescent="0.3">
      <c r="B9" s="1" t="s">
        <v>0</v>
      </c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>
        <v>1</v>
      </c>
      <c r="B10" t="s">
        <v>1</v>
      </c>
      <c r="C10" s="45">
        <f>'серпень 2025 '!Y10</f>
        <v>6685603.0199999996</v>
      </c>
      <c r="D10" s="46">
        <v>423189.29</v>
      </c>
      <c r="E10" s="46">
        <v>97054.82</v>
      </c>
      <c r="F10" s="44"/>
      <c r="G10" s="44"/>
      <c r="H10" s="44">
        <v>121676.76</v>
      </c>
      <c r="I10" s="44"/>
      <c r="J10" s="45">
        <v>816.11</v>
      </c>
      <c r="K10" s="44"/>
      <c r="L10" s="44"/>
      <c r="M10" s="44">
        <v>8778.9500000000007</v>
      </c>
      <c r="N10" s="44">
        <v>32932.67</v>
      </c>
      <c r="O10" s="44"/>
      <c r="P10" s="44">
        <v>987.93</v>
      </c>
      <c r="Q10" s="44"/>
      <c r="R10" s="44"/>
      <c r="S10" s="44"/>
      <c r="T10" s="44"/>
      <c r="U10" s="44"/>
      <c r="V10" s="44"/>
      <c r="W10" s="44">
        <f>SUM(D10:V10)</f>
        <v>685436.53</v>
      </c>
      <c r="X10" s="44"/>
      <c r="Y10" s="44">
        <f>W10+C10</f>
        <v>7371039.5499999998</v>
      </c>
    </row>
    <row r="11" spans="1:25" x14ac:dyDescent="0.3">
      <c r="A11">
        <v>2</v>
      </c>
      <c r="B11" t="s">
        <v>2</v>
      </c>
      <c r="C11" s="45">
        <f>'серпень 2025 '!Y11</f>
        <v>6102987.419999999</v>
      </c>
      <c r="D11" s="46">
        <v>417385.26</v>
      </c>
      <c r="E11" s="46">
        <v>90218.67</v>
      </c>
      <c r="F11" s="44"/>
      <c r="G11" s="44"/>
      <c r="H11" s="44">
        <v>128914.29</v>
      </c>
      <c r="I11" s="44"/>
      <c r="J11" s="45">
        <v>1216.1099999999999</v>
      </c>
      <c r="K11" s="44"/>
      <c r="L11" s="44"/>
      <c r="M11" s="44">
        <v>8316.9</v>
      </c>
      <c r="N11" s="44">
        <v>38197.78</v>
      </c>
      <c r="O11" s="44"/>
      <c r="P11" s="44">
        <v>658.62</v>
      </c>
      <c r="Q11" s="44"/>
      <c r="R11" s="44"/>
      <c r="S11" s="44"/>
      <c r="T11" s="44"/>
      <c r="U11" s="44"/>
      <c r="V11" s="44"/>
      <c r="W11" s="44">
        <f t="shared" ref="W11:W29" si="0">SUM(D11:V11)</f>
        <v>684907.63</v>
      </c>
      <c r="X11" s="44"/>
      <c r="Y11" s="44">
        <f t="shared" ref="Y11:Y29" si="1">W11+C11</f>
        <v>6787895.0499999989</v>
      </c>
    </row>
    <row r="12" spans="1:25" x14ac:dyDescent="0.3">
      <c r="A12">
        <v>3</v>
      </c>
      <c r="B12" t="s">
        <v>3</v>
      </c>
      <c r="C12" s="45">
        <f>'серпень 2025 '!Y12</f>
        <v>3451966.8</v>
      </c>
      <c r="D12" s="46">
        <v>271547.58</v>
      </c>
      <c r="E12" s="46">
        <v>68609.399999999994</v>
      </c>
      <c r="F12" s="44"/>
      <c r="G12" s="44"/>
      <c r="H12" s="44">
        <v>70826.69</v>
      </c>
      <c r="I12" s="44"/>
      <c r="J12" s="45">
        <v>2026.8</v>
      </c>
      <c r="K12" s="44"/>
      <c r="L12" s="44"/>
      <c r="M12" s="44">
        <v>2755.27</v>
      </c>
      <c r="N12" s="44">
        <v>27874.04</v>
      </c>
      <c r="O12" s="45">
        <v>2697.24</v>
      </c>
      <c r="P12" s="44">
        <v>658.62</v>
      </c>
      <c r="Q12" s="44"/>
      <c r="R12" s="44"/>
      <c r="S12" s="44"/>
      <c r="T12" s="44"/>
      <c r="U12" s="44"/>
      <c r="V12" s="44"/>
      <c r="W12" s="44">
        <f t="shared" si="0"/>
        <v>446995.63999999996</v>
      </c>
      <c r="X12" s="44"/>
      <c r="Y12" s="44">
        <f t="shared" si="1"/>
        <v>3898962.44</v>
      </c>
    </row>
    <row r="13" spans="1:25" x14ac:dyDescent="0.3">
      <c r="A13">
        <v>4</v>
      </c>
      <c r="B13" t="s">
        <v>4</v>
      </c>
      <c r="C13" s="45">
        <f>'серпень 2025 '!Y13</f>
        <v>0</v>
      </c>
      <c r="D13" s="46"/>
      <c r="E13" s="46"/>
      <c r="F13" s="44"/>
      <c r="G13" s="44"/>
      <c r="H13" s="44"/>
      <c r="I13" s="44"/>
      <c r="J13" s="45"/>
      <c r="K13" s="44"/>
      <c r="L13" s="44"/>
      <c r="M13" s="44"/>
      <c r="N13" s="44"/>
      <c r="O13" s="45"/>
      <c r="P13" s="44"/>
      <c r="Q13" s="44"/>
      <c r="R13" s="44"/>
      <c r="S13" s="44"/>
      <c r="T13" s="44"/>
      <c r="U13" s="44"/>
      <c r="V13" s="44"/>
      <c r="W13" s="44">
        <f t="shared" si="0"/>
        <v>0</v>
      </c>
      <c r="X13" s="44"/>
      <c r="Y13" s="44">
        <f t="shared" si="1"/>
        <v>0</v>
      </c>
    </row>
    <row r="14" spans="1:25" x14ac:dyDescent="0.3">
      <c r="A14">
        <v>5</v>
      </c>
      <c r="B14" t="s">
        <v>5</v>
      </c>
      <c r="C14" s="45">
        <f>'серпень 2025 '!Y14</f>
        <v>7073069.6399999997</v>
      </c>
      <c r="D14" s="46">
        <v>498203.6</v>
      </c>
      <c r="E14" s="46">
        <v>106169.55</v>
      </c>
      <c r="F14" s="44"/>
      <c r="G14" s="44"/>
      <c r="H14" s="44">
        <v>74860.36</v>
      </c>
      <c r="I14" s="44"/>
      <c r="J14" s="45">
        <v>816.11</v>
      </c>
      <c r="K14" s="44"/>
      <c r="L14" s="44"/>
      <c r="M14" s="44">
        <v>6468.7</v>
      </c>
      <c r="N14" s="44">
        <v>33985.68</v>
      </c>
      <c r="O14" s="45"/>
      <c r="P14" s="44">
        <v>653.35</v>
      </c>
      <c r="Q14" s="44"/>
      <c r="R14" s="44"/>
      <c r="S14" s="44"/>
      <c r="T14" s="44"/>
      <c r="U14" s="44"/>
      <c r="V14" s="44"/>
      <c r="W14" s="44">
        <f t="shared" si="0"/>
        <v>721157.35</v>
      </c>
      <c r="X14" s="44"/>
      <c r="Y14" s="44">
        <f t="shared" si="1"/>
        <v>7794226.9899999993</v>
      </c>
    </row>
    <row r="15" spans="1:25" x14ac:dyDescent="0.3">
      <c r="A15">
        <v>6</v>
      </c>
      <c r="B15" t="s">
        <v>6</v>
      </c>
      <c r="C15" s="45">
        <f>'серпень 2025 '!Y15</f>
        <v>5985221.5700000003</v>
      </c>
      <c r="D15" s="46">
        <v>366670.97</v>
      </c>
      <c r="E15" s="46">
        <v>77874.22</v>
      </c>
      <c r="F15" s="44"/>
      <c r="G15" s="44"/>
      <c r="H15" s="44">
        <v>123097.2</v>
      </c>
      <c r="I15" s="44"/>
      <c r="J15" s="45">
        <v>816.11</v>
      </c>
      <c r="K15" s="44">
        <v>300</v>
      </c>
      <c r="L15" s="44"/>
      <c r="M15" s="44">
        <v>9703.0499999999993</v>
      </c>
      <c r="N15" s="44">
        <v>30042.02</v>
      </c>
      <c r="O15" s="45"/>
      <c r="P15" s="44">
        <v>658.62</v>
      </c>
      <c r="Q15" s="44"/>
      <c r="R15" s="44"/>
      <c r="S15" s="44"/>
      <c r="T15" s="44"/>
      <c r="U15" s="44"/>
      <c r="V15" s="44"/>
      <c r="W15" s="44">
        <f t="shared" si="0"/>
        <v>609162.18999999994</v>
      </c>
      <c r="X15" s="44"/>
      <c r="Y15" s="44">
        <f t="shared" si="1"/>
        <v>6594383.7599999998</v>
      </c>
    </row>
    <row r="16" spans="1:25" x14ac:dyDescent="0.3">
      <c r="A16">
        <v>7</v>
      </c>
      <c r="B16" t="s">
        <v>7</v>
      </c>
      <c r="C16" s="45">
        <f>'серпень 2025 '!Y16</f>
        <v>7835837.6999999993</v>
      </c>
      <c r="D16" s="46">
        <v>577449.79</v>
      </c>
      <c r="E16" s="46">
        <v>127121.93</v>
      </c>
      <c r="F16" s="44"/>
      <c r="G16" s="44"/>
      <c r="H16" s="44">
        <v>190198.06</v>
      </c>
      <c r="I16" s="44"/>
      <c r="J16" s="45">
        <v>816.11</v>
      </c>
      <c r="K16" s="44"/>
      <c r="L16" s="44"/>
      <c r="M16" s="44">
        <v>9241</v>
      </c>
      <c r="N16" s="44">
        <v>51597.95</v>
      </c>
      <c r="O16" s="45"/>
      <c r="P16" s="44">
        <v>1007.25</v>
      </c>
      <c r="Q16" s="44"/>
      <c r="R16" s="44"/>
      <c r="S16" s="44"/>
      <c r="T16" s="44"/>
      <c r="U16" s="44"/>
      <c r="V16" s="44"/>
      <c r="W16" s="44">
        <f t="shared" si="0"/>
        <v>957432.09</v>
      </c>
      <c r="X16" s="44"/>
      <c r="Y16" s="44">
        <f t="shared" si="1"/>
        <v>8793269.7899999991</v>
      </c>
    </row>
    <row r="17" spans="1:25" x14ac:dyDescent="0.3">
      <c r="A17">
        <v>8</v>
      </c>
      <c r="B17" t="s">
        <v>8</v>
      </c>
      <c r="C17" s="45">
        <f>'серпень 2025 '!Y17</f>
        <v>4677552.3899999997</v>
      </c>
      <c r="D17" s="46">
        <v>410844.39</v>
      </c>
      <c r="E17" s="46">
        <v>91745.36</v>
      </c>
      <c r="F17" s="44"/>
      <c r="G17" s="44"/>
      <c r="H17" s="44">
        <v>82728.800000000003</v>
      </c>
      <c r="I17" s="44"/>
      <c r="J17" s="45">
        <v>17542.3</v>
      </c>
      <c r="K17" s="44"/>
      <c r="L17" s="44"/>
      <c r="M17" s="44">
        <v>3373.8</v>
      </c>
      <c r="N17" s="44">
        <v>24012.97</v>
      </c>
      <c r="O17" s="45">
        <v>3767.07</v>
      </c>
      <c r="P17" s="44"/>
      <c r="Q17" s="44"/>
      <c r="R17" s="44"/>
      <c r="S17" s="44"/>
      <c r="T17" s="44"/>
      <c r="U17" s="44"/>
      <c r="V17" s="44"/>
      <c r="W17" s="44">
        <f t="shared" si="0"/>
        <v>634014.69000000006</v>
      </c>
      <c r="X17" s="44"/>
      <c r="Y17" s="44">
        <f t="shared" si="1"/>
        <v>5311567.08</v>
      </c>
    </row>
    <row r="18" spans="1:25" x14ac:dyDescent="0.3">
      <c r="A18">
        <v>9</v>
      </c>
      <c r="B18" t="s">
        <v>9</v>
      </c>
      <c r="C18" s="45">
        <f>'серпень 2025 '!Y18</f>
        <v>4302625.53</v>
      </c>
      <c r="D18" s="46">
        <v>282057.25</v>
      </c>
      <c r="E18" s="46">
        <v>62937.93</v>
      </c>
      <c r="F18" s="44"/>
      <c r="G18" s="44"/>
      <c r="H18" s="44">
        <v>80985.98</v>
      </c>
      <c r="I18" s="44"/>
      <c r="J18" s="45">
        <v>716.1</v>
      </c>
      <c r="K18" s="44"/>
      <c r="L18" s="44"/>
      <c r="M18" s="44">
        <v>5082.55</v>
      </c>
      <c r="N18" s="44">
        <v>24105.89</v>
      </c>
      <c r="O18" s="45"/>
      <c r="P18" s="44">
        <v>658.62</v>
      </c>
      <c r="Q18" s="44"/>
      <c r="R18" s="44"/>
      <c r="S18" s="44"/>
      <c r="T18" s="44"/>
      <c r="U18" s="44"/>
      <c r="V18" s="44"/>
      <c r="W18" s="44">
        <f t="shared" si="0"/>
        <v>456544.31999999995</v>
      </c>
      <c r="X18" s="44"/>
      <c r="Y18" s="44">
        <f t="shared" si="1"/>
        <v>4759169.8500000006</v>
      </c>
    </row>
    <row r="19" spans="1:25" x14ac:dyDescent="0.3">
      <c r="A19">
        <v>10</v>
      </c>
      <c r="B19" t="s">
        <v>10</v>
      </c>
      <c r="C19" s="45">
        <f>'серпень 2025 '!Y19</f>
        <v>5449619.9100000001</v>
      </c>
      <c r="D19" s="46">
        <v>407699.89</v>
      </c>
      <c r="E19" s="46">
        <v>89660.78</v>
      </c>
      <c r="F19" s="44"/>
      <c r="G19" s="44"/>
      <c r="H19" s="44">
        <v>86934.71</v>
      </c>
      <c r="I19" s="44"/>
      <c r="J19" s="45">
        <v>816.1</v>
      </c>
      <c r="K19" s="44"/>
      <c r="L19" s="44"/>
      <c r="M19" s="44">
        <v>6006.65</v>
      </c>
      <c r="N19" s="44">
        <v>15991.44</v>
      </c>
      <c r="O19" s="45"/>
      <c r="P19" s="44">
        <v>164.65</v>
      </c>
      <c r="Q19" s="44"/>
      <c r="R19" s="44"/>
      <c r="S19" s="44"/>
      <c r="T19" s="44"/>
      <c r="U19" s="44"/>
      <c r="V19" s="44"/>
      <c r="W19" s="44">
        <f t="shared" si="0"/>
        <v>607274.22</v>
      </c>
      <c r="X19" s="44"/>
      <c r="Y19" s="44">
        <f t="shared" si="1"/>
        <v>6056894.1299999999</v>
      </c>
    </row>
    <row r="20" spans="1:25" x14ac:dyDescent="0.3">
      <c r="A20">
        <v>11</v>
      </c>
      <c r="B20" t="s">
        <v>11</v>
      </c>
      <c r="C20" s="45">
        <f>'серпень 2025 '!Y20</f>
        <v>4000630.01</v>
      </c>
      <c r="D20" s="46">
        <v>250498.89</v>
      </c>
      <c r="E20" s="46">
        <v>54596.18</v>
      </c>
      <c r="F20" s="44"/>
      <c r="G20" s="44"/>
      <c r="H20" s="44">
        <v>58141.86</v>
      </c>
      <c r="I20" s="44"/>
      <c r="J20" s="45">
        <v>707.72</v>
      </c>
      <c r="K20" s="44"/>
      <c r="L20" s="44"/>
      <c r="M20" s="44">
        <v>2772.3</v>
      </c>
      <c r="N20" s="44">
        <v>20203.52</v>
      </c>
      <c r="O20" s="45"/>
      <c r="P20" s="44">
        <v>658.62</v>
      </c>
      <c r="Q20" s="44"/>
      <c r="R20" s="44"/>
      <c r="S20" s="44"/>
      <c r="T20" s="44"/>
      <c r="U20" s="44"/>
      <c r="V20" s="44"/>
      <c r="W20" s="44">
        <f t="shared" si="0"/>
        <v>387579.08999999997</v>
      </c>
      <c r="X20" s="44"/>
      <c r="Y20" s="44">
        <f t="shared" si="1"/>
        <v>4388209.0999999996</v>
      </c>
    </row>
    <row r="21" spans="1:25" x14ac:dyDescent="0.3">
      <c r="A21">
        <v>12</v>
      </c>
      <c r="B21" t="s">
        <v>12</v>
      </c>
      <c r="C21" s="45">
        <f>'серпень 2025 '!Y21</f>
        <v>5087226.8499999996</v>
      </c>
      <c r="D21" s="46">
        <v>333175.08</v>
      </c>
      <c r="E21" s="46">
        <v>72953.429999999993</v>
      </c>
      <c r="F21" s="44">
        <v>8091</v>
      </c>
      <c r="G21" s="44"/>
      <c r="H21" s="44">
        <v>97033.54</v>
      </c>
      <c r="I21" s="44"/>
      <c r="J21" s="45">
        <v>27984.54</v>
      </c>
      <c r="K21" s="44"/>
      <c r="L21" s="44"/>
      <c r="M21" s="44">
        <v>3992.33</v>
      </c>
      <c r="N21" s="44">
        <v>18582.7</v>
      </c>
      <c r="O21" s="45">
        <v>5834.91</v>
      </c>
      <c r="P21" s="44">
        <v>329.31</v>
      </c>
      <c r="Q21" s="44"/>
      <c r="R21" s="44"/>
      <c r="S21" s="44"/>
      <c r="T21" s="44"/>
      <c r="U21" s="44"/>
      <c r="V21" s="44"/>
      <c r="W21" s="44">
        <f t="shared" si="0"/>
        <v>567976.84</v>
      </c>
      <c r="X21" s="44"/>
      <c r="Y21" s="44">
        <f t="shared" si="1"/>
        <v>5655203.6899999995</v>
      </c>
    </row>
    <row r="22" spans="1:25" x14ac:dyDescent="0.3">
      <c r="A22">
        <v>13</v>
      </c>
      <c r="B22" t="s">
        <v>13</v>
      </c>
      <c r="C22" s="45">
        <f>'серпень 2025 '!Y22</f>
        <v>4369965.91</v>
      </c>
      <c r="D22" s="46">
        <v>303628.43</v>
      </c>
      <c r="E22" s="46">
        <v>75409.8</v>
      </c>
      <c r="F22" s="44"/>
      <c r="G22" s="44"/>
      <c r="H22" s="44">
        <v>77487.38</v>
      </c>
      <c r="I22" s="44"/>
      <c r="J22" s="45">
        <v>10234.540000000001</v>
      </c>
      <c r="K22" s="44"/>
      <c r="L22" s="44"/>
      <c r="M22" s="44">
        <v>1799.36</v>
      </c>
      <c r="N22" s="44">
        <v>22299.23</v>
      </c>
      <c r="O22" s="45">
        <v>3639.76</v>
      </c>
      <c r="P22" s="44">
        <v>329.31</v>
      </c>
      <c r="Q22" s="44"/>
      <c r="R22" s="44"/>
      <c r="S22" s="44"/>
      <c r="T22" s="44"/>
      <c r="U22" s="44"/>
      <c r="V22" s="44"/>
      <c r="W22" s="44">
        <f t="shared" si="0"/>
        <v>494827.80999999994</v>
      </c>
      <c r="X22" s="44"/>
      <c r="Y22" s="44">
        <f t="shared" si="1"/>
        <v>4864793.72</v>
      </c>
    </row>
    <row r="23" spans="1:25" x14ac:dyDescent="0.3">
      <c r="A23">
        <v>14</v>
      </c>
      <c r="B23" t="s">
        <v>14</v>
      </c>
      <c r="C23" s="45">
        <f>'серпень 2025 '!Y23</f>
        <v>4432698.540000001</v>
      </c>
      <c r="D23" s="46">
        <v>309765.26</v>
      </c>
      <c r="E23" s="46">
        <v>67164.56</v>
      </c>
      <c r="F23" s="44"/>
      <c r="G23" s="44"/>
      <c r="H23" s="44">
        <v>99109.01</v>
      </c>
      <c r="I23" s="44"/>
      <c r="J23" s="45">
        <v>2322.56</v>
      </c>
      <c r="K23" s="44"/>
      <c r="L23" s="44"/>
      <c r="M23" s="44">
        <v>5082.55</v>
      </c>
      <c r="N23" s="44">
        <v>31074.400000000001</v>
      </c>
      <c r="O23" s="45">
        <v>5179.67</v>
      </c>
      <c r="P23" s="44">
        <v>329.31</v>
      </c>
      <c r="Q23" s="44"/>
      <c r="R23" s="44"/>
      <c r="S23" s="44"/>
      <c r="T23" s="44"/>
      <c r="U23" s="44"/>
      <c r="V23" s="44"/>
      <c r="W23" s="44">
        <f t="shared" si="0"/>
        <v>520027.32</v>
      </c>
      <c r="X23" s="44"/>
      <c r="Y23" s="44">
        <f t="shared" si="1"/>
        <v>4952725.8600000013</v>
      </c>
    </row>
    <row r="24" spans="1:25" x14ac:dyDescent="0.3">
      <c r="A24">
        <v>15</v>
      </c>
      <c r="B24" t="s">
        <v>15</v>
      </c>
      <c r="C24" s="45">
        <f>'серпень 2025 '!Y24</f>
        <v>8538866.379999999</v>
      </c>
      <c r="D24" s="46">
        <v>747963.03</v>
      </c>
      <c r="E24" s="46">
        <v>166416.54999999999</v>
      </c>
      <c r="F24" s="44"/>
      <c r="G24" s="44"/>
      <c r="H24" s="44">
        <v>158935.67999999999</v>
      </c>
      <c r="I24" s="44"/>
      <c r="J24" s="45">
        <v>816.1</v>
      </c>
      <c r="K24" s="44"/>
      <c r="L24" s="44"/>
      <c r="M24" s="44">
        <v>9241</v>
      </c>
      <c r="N24" s="44">
        <v>47179.4</v>
      </c>
      <c r="O24" s="45"/>
      <c r="P24" s="44">
        <v>439.08</v>
      </c>
      <c r="Q24" s="44"/>
      <c r="R24" s="44"/>
      <c r="S24" s="44"/>
      <c r="T24" s="44"/>
      <c r="U24" s="44"/>
      <c r="V24" s="44"/>
      <c r="W24" s="44">
        <f t="shared" si="0"/>
        <v>1130990.8400000001</v>
      </c>
      <c r="X24" s="44"/>
      <c r="Y24" s="44">
        <f t="shared" si="1"/>
        <v>9669857.2199999988</v>
      </c>
    </row>
    <row r="25" spans="1:25" x14ac:dyDescent="0.3">
      <c r="A25">
        <v>16</v>
      </c>
      <c r="B25" t="s">
        <v>16</v>
      </c>
      <c r="C25" s="45">
        <f>'серпень 2025 '!Y25</f>
        <v>3100959.5100000002</v>
      </c>
      <c r="D25" s="46">
        <v>235435.34</v>
      </c>
      <c r="E25" s="46">
        <v>50408.34</v>
      </c>
      <c r="F25" s="44"/>
      <c r="G25" s="44"/>
      <c r="H25" s="44">
        <v>29340.799999999999</v>
      </c>
      <c r="I25" s="44"/>
      <c r="J25" s="45">
        <v>707.72</v>
      </c>
      <c r="K25" s="44"/>
      <c r="L25" s="44"/>
      <c r="M25" s="44">
        <v>924.1</v>
      </c>
      <c r="N25" s="44">
        <v>22712.18</v>
      </c>
      <c r="O25" s="45"/>
      <c r="P25" s="44">
        <v>164.66</v>
      </c>
      <c r="Q25" s="44"/>
      <c r="R25" s="44"/>
      <c r="S25" s="44"/>
      <c r="T25" s="44"/>
      <c r="U25" s="44"/>
      <c r="V25" s="44"/>
      <c r="W25" s="44">
        <f t="shared" si="0"/>
        <v>339693.1399999999</v>
      </c>
      <c r="X25" s="44"/>
      <c r="Y25" s="44">
        <f t="shared" si="1"/>
        <v>3440652.6500000004</v>
      </c>
    </row>
    <row r="26" spans="1:25" x14ac:dyDescent="0.3">
      <c r="A26">
        <v>17</v>
      </c>
      <c r="B26" t="s">
        <v>17</v>
      </c>
      <c r="C26" s="45">
        <f>'серпень 2025 '!Y26</f>
        <v>1511957.51</v>
      </c>
      <c r="D26" s="46">
        <v>99661.88</v>
      </c>
      <c r="E26" s="46">
        <v>19865.28</v>
      </c>
      <c r="F26" s="44"/>
      <c r="G26" s="44"/>
      <c r="H26" s="44">
        <v>12732.55</v>
      </c>
      <c r="I26" s="44"/>
      <c r="J26" s="45">
        <v>684.92</v>
      </c>
      <c r="K26" s="44"/>
      <c r="L26" s="46"/>
      <c r="M26" s="44"/>
      <c r="N26" s="44">
        <v>4232.72</v>
      </c>
      <c r="O26" s="45"/>
      <c r="P26" s="44"/>
      <c r="Q26" s="44"/>
      <c r="R26" s="44"/>
      <c r="S26" s="44"/>
      <c r="T26" s="44"/>
      <c r="U26" s="44"/>
      <c r="V26" s="44"/>
      <c r="W26" s="44">
        <f t="shared" si="0"/>
        <v>137177.35</v>
      </c>
      <c r="X26" s="44"/>
      <c r="Y26" s="44">
        <f t="shared" si="1"/>
        <v>1649134.86</v>
      </c>
    </row>
    <row r="27" spans="1:25" x14ac:dyDescent="0.3">
      <c r="A27">
        <v>18</v>
      </c>
      <c r="B27" t="s">
        <v>18</v>
      </c>
      <c r="C27" s="45">
        <f>'серпень 2025 '!Y27</f>
        <v>2221308.15</v>
      </c>
      <c r="D27" s="46">
        <v>173958.72</v>
      </c>
      <c r="E27" s="46">
        <v>36126.92</v>
      </c>
      <c r="F27" s="44"/>
      <c r="G27" s="44"/>
      <c r="H27" s="44">
        <v>29525.58</v>
      </c>
      <c r="I27" s="44"/>
      <c r="J27" s="45">
        <v>2149.08</v>
      </c>
      <c r="K27" s="44"/>
      <c r="L27" s="46"/>
      <c r="M27" s="44">
        <v>405.84</v>
      </c>
      <c r="N27" s="44">
        <v>13751.2</v>
      </c>
      <c r="O27" s="45">
        <v>2910.65</v>
      </c>
      <c r="P27" s="44"/>
      <c r="Q27" s="44"/>
      <c r="R27" s="44"/>
      <c r="S27" s="44"/>
      <c r="T27" s="44"/>
      <c r="U27" s="44"/>
      <c r="V27" s="44"/>
      <c r="W27" s="44">
        <f t="shared" si="0"/>
        <v>258827.99000000002</v>
      </c>
      <c r="X27" s="44"/>
      <c r="Y27" s="44">
        <f t="shared" si="1"/>
        <v>2480136.14</v>
      </c>
    </row>
    <row r="28" spans="1:25" x14ac:dyDescent="0.3">
      <c r="A28">
        <v>19</v>
      </c>
      <c r="B28" t="s">
        <v>19</v>
      </c>
      <c r="C28" s="45">
        <f>'серпень 2025 '!Y28</f>
        <v>1739191.3499999999</v>
      </c>
      <c r="D28" s="46">
        <v>149288.09</v>
      </c>
      <c r="E28" s="46">
        <v>33298.910000000003</v>
      </c>
      <c r="F28" s="44"/>
      <c r="G28" s="44"/>
      <c r="H28" s="44">
        <v>29688.33</v>
      </c>
      <c r="I28" s="44"/>
      <c r="J28" s="45">
        <v>647</v>
      </c>
      <c r="K28" s="44"/>
      <c r="L28" s="46"/>
      <c r="M28" s="44">
        <v>3382</v>
      </c>
      <c r="N28" s="44">
        <v>12708.5</v>
      </c>
      <c r="O28" s="44"/>
      <c r="P28" s="44"/>
      <c r="Q28" s="44"/>
      <c r="R28" s="44"/>
      <c r="S28" s="44"/>
      <c r="T28" s="44"/>
      <c r="U28" s="44"/>
      <c r="V28" s="44"/>
      <c r="W28" s="44">
        <f t="shared" si="0"/>
        <v>229012.83000000002</v>
      </c>
      <c r="X28" s="44"/>
      <c r="Y28" s="44">
        <f t="shared" si="1"/>
        <v>1968204.18</v>
      </c>
    </row>
    <row r="29" spans="1:25" x14ac:dyDescent="0.3">
      <c r="A29">
        <v>20</v>
      </c>
      <c r="B29" t="s">
        <v>20</v>
      </c>
      <c r="C29" s="45">
        <f>'серпень 2025 '!Y29</f>
        <v>340226.86</v>
      </c>
      <c r="D29" s="46">
        <v>6000</v>
      </c>
      <c r="E29" s="46">
        <v>1320</v>
      </c>
      <c r="F29" s="44"/>
      <c r="G29" s="44"/>
      <c r="H29" s="44"/>
      <c r="I29" s="44"/>
      <c r="J29" s="44"/>
      <c r="K29" s="44"/>
      <c r="L29" s="46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>
        <f t="shared" si="0"/>
        <v>7320</v>
      </c>
      <c r="X29" s="44"/>
      <c r="Y29" s="44">
        <f t="shared" si="1"/>
        <v>347546.86</v>
      </c>
    </row>
    <row r="30" spans="1:25" s="21" customFormat="1" ht="14.4" x14ac:dyDescent="0.3">
      <c r="A30" s="2"/>
      <c r="B30" s="3" t="s">
        <v>21</v>
      </c>
      <c r="C30" s="47">
        <f>SUM(C10:C29)</f>
        <v>86907515.050000012</v>
      </c>
      <c r="D30" s="47">
        <f t="shared" ref="D30:V30" si="2">SUM(D10:D29)</f>
        <v>6264422.7399999993</v>
      </c>
      <c r="E30" s="47">
        <f t="shared" si="2"/>
        <v>1388952.6300000004</v>
      </c>
      <c r="F30" s="47">
        <f t="shared" si="2"/>
        <v>8091</v>
      </c>
      <c r="G30" s="47">
        <f t="shared" si="2"/>
        <v>0</v>
      </c>
      <c r="H30" s="47">
        <f t="shared" si="2"/>
        <v>1552217.58</v>
      </c>
      <c r="I30" s="47">
        <f t="shared" si="2"/>
        <v>0</v>
      </c>
      <c r="J30" s="47">
        <f t="shared" si="2"/>
        <v>71836.030000000013</v>
      </c>
      <c r="K30" s="47">
        <f t="shared" si="2"/>
        <v>300</v>
      </c>
      <c r="L30" s="47">
        <f t="shared" si="2"/>
        <v>0</v>
      </c>
      <c r="M30" s="47">
        <f t="shared" si="2"/>
        <v>87326.35</v>
      </c>
      <c r="N30" s="47">
        <f t="shared" si="2"/>
        <v>471484.29</v>
      </c>
      <c r="O30" s="47">
        <f t="shared" si="2"/>
        <v>24029.300000000003</v>
      </c>
      <c r="P30" s="47">
        <f t="shared" si="2"/>
        <v>7697.95</v>
      </c>
      <c r="Q30" s="47">
        <f t="shared" si="2"/>
        <v>0</v>
      </c>
      <c r="R30" s="47">
        <f t="shared" si="2"/>
        <v>0</v>
      </c>
      <c r="S30" s="47">
        <f t="shared" si="2"/>
        <v>0</v>
      </c>
      <c r="T30" s="47">
        <f t="shared" si="2"/>
        <v>0</v>
      </c>
      <c r="U30" s="47">
        <f t="shared" si="2"/>
        <v>0</v>
      </c>
      <c r="V30" s="47">
        <f t="shared" si="2"/>
        <v>0</v>
      </c>
      <c r="W30" s="47">
        <f>SUM(W10:W29)</f>
        <v>9876357.870000001</v>
      </c>
      <c r="X30" s="47"/>
      <c r="Y30" s="47">
        <f t="shared" ref="Y30" si="3">SUM(Y10:Y29)</f>
        <v>96783872.920000017</v>
      </c>
    </row>
    <row r="31" spans="1:25" x14ac:dyDescent="0.3">
      <c r="B31" s="1" t="s">
        <v>22</v>
      </c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>
        <v>1</v>
      </c>
      <c r="B32" t="s">
        <v>23</v>
      </c>
      <c r="C32" s="45">
        <f>'серпень 2025 '!Y32</f>
        <v>10560750.770000001</v>
      </c>
      <c r="D32" s="44">
        <v>909153.53</v>
      </c>
      <c r="E32" s="44">
        <v>201014.99</v>
      </c>
      <c r="F32" s="44">
        <v>830.7</v>
      </c>
      <c r="G32" s="44"/>
      <c r="H32" s="44"/>
      <c r="I32" s="44">
        <v>237824.75</v>
      </c>
      <c r="J32" s="45">
        <v>12617.39</v>
      </c>
      <c r="K32" s="44"/>
      <c r="L32" s="44"/>
      <c r="M32" s="44">
        <v>1237.06</v>
      </c>
      <c r="N32" s="44">
        <v>5213.47</v>
      </c>
      <c r="O32" s="63">
        <v>7567.07</v>
      </c>
      <c r="P32" s="44">
        <v>3073.56</v>
      </c>
      <c r="Q32" s="44"/>
      <c r="R32" s="44"/>
      <c r="S32" s="44"/>
      <c r="T32" s="44"/>
      <c r="U32" s="44"/>
      <c r="V32" s="44"/>
      <c r="W32" s="44">
        <f>SUM(D32:V32)</f>
        <v>1378532.52</v>
      </c>
      <c r="X32" s="44"/>
      <c r="Y32" s="44">
        <f>W32+C32</f>
        <v>11939283.290000001</v>
      </c>
    </row>
    <row r="33" spans="1:25" x14ac:dyDescent="0.3">
      <c r="A33">
        <v>2</v>
      </c>
      <c r="B33" t="s">
        <v>24</v>
      </c>
      <c r="C33" s="45">
        <f>'серпень 2025 '!Y33</f>
        <v>8407050.2300000004</v>
      </c>
      <c r="D33" s="44">
        <v>804101.89</v>
      </c>
      <c r="E33" s="44">
        <v>166496.13</v>
      </c>
      <c r="F33" s="44"/>
      <c r="G33" s="44"/>
      <c r="H33" s="44"/>
      <c r="I33" s="44"/>
      <c r="J33" s="45">
        <v>1763.97</v>
      </c>
      <c r="K33" s="44"/>
      <c r="L33" s="44"/>
      <c r="M33" s="44">
        <v>562.29999999999995</v>
      </c>
      <c r="N33" s="44">
        <v>1858.27</v>
      </c>
      <c r="O33" s="63">
        <v>6259.89</v>
      </c>
      <c r="P33" s="44">
        <v>3380.92</v>
      </c>
      <c r="Q33" s="44"/>
      <c r="R33" s="44"/>
      <c r="S33" s="44"/>
      <c r="T33" s="44"/>
      <c r="U33" s="44"/>
      <c r="V33" s="44"/>
      <c r="W33" s="44">
        <f t="shared" ref="W33:W49" si="4">SUM(D33:V33)</f>
        <v>984423.37000000011</v>
      </c>
      <c r="X33" s="44"/>
      <c r="Y33" s="44">
        <f t="shared" ref="Y33:Y49" si="5">W33+C33</f>
        <v>9391473.6000000015</v>
      </c>
    </row>
    <row r="34" spans="1:25" x14ac:dyDescent="0.3">
      <c r="A34">
        <v>3</v>
      </c>
      <c r="B34" s="10" t="s">
        <v>48</v>
      </c>
      <c r="C34" s="45">
        <f>'серпень 2025 '!Y34</f>
        <v>6583769.7699999996</v>
      </c>
      <c r="D34" s="44">
        <v>496091.43</v>
      </c>
      <c r="E34" s="44">
        <v>108992.92</v>
      </c>
      <c r="F34" s="44">
        <v>2509.8000000000002</v>
      </c>
      <c r="G34" s="44"/>
      <c r="H34" s="44"/>
      <c r="I34" s="44">
        <v>113666.9</v>
      </c>
      <c r="J34" s="45">
        <v>52659.61</v>
      </c>
      <c r="K34" s="44"/>
      <c r="L34" s="44"/>
      <c r="M34" s="44">
        <v>730.99</v>
      </c>
      <c r="N34" s="44">
        <v>2787.41</v>
      </c>
      <c r="O34" s="63">
        <v>5722.81</v>
      </c>
      <c r="P34" s="44">
        <v>2195.4</v>
      </c>
      <c r="Q34" s="44"/>
      <c r="R34" s="44">
        <v>2066.5700000000002</v>
      </c>
      <c r="S34" s="44"/>
      <c r="T34" s="44"/>
      <c r="U34" s="44"/>
      <c r="V34" s="44"/>
      <c r="W34" s="44">
        <f t="shared" si="4"/>
        <v>787423.84000000008</v>
      </c>
      <c r="X34" s="44"/>
      <c r="Y34" s="44">
        <f t="shared" si="5"/>
        <v>7371193.6099999994</v>
      </c>
    </row>
    <row r="35" spans="1:25" x14ac:dyDescent="0.3">
      <c r="A35">
        <v>4</v>
      </c>
      <c r="B35" t="s">
        <v>25</v>
      </c>
      <c r="C35" s="45">
        <f>'серпень 2025 '!Y35</f>
        <v>13155136.890000002</v>
      </c>
      <c r="D35" s="44">
        <v>1102093.83</v>
      </c>
      <c r="E35" s="44">
        <v>241946.06</v>
      </c>
      <c r="F35" s="44">
        <v>4041.6</v>
      </c>
      <c r="G35" s="44"/>
      <c r="H35" s="44"/>
      <c r="I35" s="44">
        <v>354728.88</v>
      </c>
      <c r="J35" s="45">
        <v>708.03</v>
      </c>
      <c r="K35" s="44"/>
      <c r="L35" s="44"/>
      <c r="M35" s="44">
        <v>1848.2</v>
      </c>
      <c r="N35" s="44">
        <v>4335.96</v>
      </c>
      <c r="O35" s="63"/>
      <c r="P35" s="44">
        <v>2524.71</v>
      </c>
      <c r="Q35" s="44"/>
      <c r="R35" s="44"/>
      <c r="S35" s="44"/>
      <c r="T35" s="44"/>
      <c r="U35" s="44"/>
      <c r="V35" s="44"/>
      <c r="W35" s="44">
        <f t="shared" si="4"/>
        <v>1712227.27</v>
      </c>
      <c r="X35" s="44"/>
      <c r="Y35" s="44">
        <f t="shared" si="5"/>
        <v>14867364.160000002</v>
      </c>
    </row>
    <row r="36" spans="1:25" x14ac:dyDescent="0.3">
      <c r="A36">
        <v>5</v>
      </c>
      <c r="B36" t="s">
        <v>26</v>
      </c>
      <c r="C36" s="45">
        <f>'серпень 2025 '!Y36</f>
        <v>18512482.870000001</v>
      </c>
      <c r="D36" s="44">
        <v>1470208.76</v>
      </c>
      <c r="E36" s="44">
        <v>327877.21999999997</v>
      </c>
      <c r="F36" s="44">
        <v>3598.5</v>
      </c>
      <c r="G36" s="44"/>
      <c r="H36" s="44"/>
      <c r="I36" s="44">
        <v>472627.05</v>
      </c>
      <c r="J36" s="45">
        <v>708.03</v>
      </c>
      <c r="K36" s="44"/>
      <c r="L36" s="44"/>
      <c r="M36" s="44">
        <v>5267.37</v>
      </c>
      <c r="N36" s="44">
        <v>7071.75</v>
      </c>
      <c r="O36" s="63"/>
      <c r="P36" s="44">
        <v>329.31</v>
      </c>
      <c r="Q36" s="44"/>
      <c r="R36" s="44"/>
      <c r="S36" s="44"/>
      <c r="T36" s="44"/>
      <c r="U36" s="44"/>
      <c r="V36" s="44"/>
      <c r="W36" s="44">
        <f t="shared" si="4"/>
        <v>2287687.9899999998</v>
      </c>
      <c r="X36" s="44"/>
      <c r="Y36" s="44">
        <f t="shared" si="5"/>
        <v>20800170.859999999</v>
      </c>
    </row>
    <row r="37" spans="1:25" x14ac:dyDescent="0.3">
      <c r="A37">
        <v>6</v>
      </c>
      <c r="B37" s="9" t="s">
        <v>105</v>
      </c>
      <c r="C37" s="45">
        <f>'серпень 2025 '!Y37</f>
        <v>5039462.0999999996</v>
      </c>
      <c r="D37" s="44">
        <v>455365.76</v>
      </c>
      <c r="E37" s="44">
        <v>104011.17</v>
      </c>
      <c r="F37" s="44">
        <v>276.89999999999998</v>
      </c>
      <c r="G37" s="44"/>
      <c r="H37" s="44"/>
      <c r="I37" s="44">
        <v>67530.289999999994</v>
      </c>
      <c r="J37" s="45">
        <v>4669.3500000000004</v>
      </c>
      <c r="K37" s="44"/>
      <c r="L37" s="44"/>
      <c r="M37" s="44">
        <v>393.61</v>
      </c>
      <c r="N37" s="44">
        <v>2271.2199999999998</v>
      </c>
      <c r="O37" s="63">
        <v>3515.89</v>
      </c>
      <c r="P37" s="44">
        <v>329.31</v>
      </c>
      <c r="Q37" s="44"/>
      <c r="R37" s="44"/>
      <c r="S37" s="44"/>
      <c r="T37" s="44"/>
      <c r="U37" s="44"/>
      <c r="V37" s="44"/>
      <c r="W37" s="44">
        <f t="shared" si="4"/>
        <v>638363.50000000012</v>
      </c>
      <c r="X37" s="44"/>
      <c r="Y37" s="44">
        <f t="shared" si="5"/>
        <v>5677825.5999999996</v>
      </c>
    </row>
    <row r="38" spans="1:25" x14ac:dyDescent="0.3">
      <c r="A38">
        <v>7</v>
      </c>
      <c r="B38" s="10" t="s">
        <v>49</v>
      </c>
      <c r="C38" s="45">
        <f>'серпень 2025 '!Y38</f>
        <v>3954820.2599999993</v>
      </c>
      <c r="D38" s="44">
        <v>407570.53</v>
      </c>
      <c r="E38" s="44">
        <v>91425.53</v>
      </c>
      <c r="F38" s="44">
        <v>276.89999999999998</v>
      </c>
      <c r="G38" s="44"/>
      <c r="H38" s="44"/>
      <c r="I38" s="44">
        <v>113666.89</v>
      </c>
      <c r="J38" s="45">
        <v>2153.86</v>
      </c>
      <c r="K38" s="44"/>
      <c r="L38" s="44"/>
      <c r="M38" s="44">
        <v>393.61</v>
      </c>
      <c r="N38" s="44">
        <v>1858.27</v>
      </c>
      <c r="O38" s="63">
        <v>3640.15</v>
      </c>
      <c r="P38" s="44">
        <v>164.66</v>
      </c>
      <c r="Q38" s="44"/>
      <c r="R38" s="44"/>
      <c r="S38" s="44"/>
      <c r="T38" s="44"/>
      <c r="U38" s="44"/>
      <c r="V38" s="44"/>
      <c r="W38" s="44">
        <f t="shared" si="4"/>
        <v>621150.40000000014</v>
      </c>
      <c r="X38" s="44"/>
      <c r="Y38" s="44">
        <f t="shared" si="5"/>
        <v>4575970.6599999992</v>
      </c>
    </row>
    <row r="39" spans="1:25" x14ac:dyDescent="0.3">
      <c r="A39">
        <v>8</v>
      </c>
      <c r="B39" t="s">
        <v>27</v>
      </c>
      <c r="C39" s="45">
        <f>'серпень 2025 '!Y39</f>
        <v>4338911.2</v>
      </c>
      <c r="D39" s="44">
        <v>395478.96</v>
      </c>
      <c r="E39" s="44">
        <v>93959.51</v>
      </c>
      <c r="F39" s="44"/>
      <c r="G39" s="44"/>
      <c r="H39" s="44"/>
      <c r="I39" s="44"/>
      <c r="J39" s="45">
        <v>1818.72</v>
      </c>
      <c r="K39" s="44"/>
      <c r="L39" s="44"/>
      <c r="M39" s="44">
        <v>56.23</v>
      </c>
      <c r="N39" s="44">
        <v>1496.94</v>
      </c>
      <c r="O39" s="63">
        <v>975.18</v>
      </c>
      <c r="P39" s="44"/>
      <c r="Q39" s="44"/>
      <c r="R39" s="44"/>
      <c r="S39" s="44"/>
      <c r="T39" s="44"/>
      <c r="U39" s="44"/>
      <c r="V39" s="44"/>
      <c r="W39" s="44">
        <f t="shared" si="4"/>
        <v>493785.54</v>
      </c>
      <c r="X39" s="44"/>
      <c r="Y39" s="44">
        <f t="shared" si="5"/>
        <v>4832696.74</v>
      </c>
    </row>
    <row r="40" spans="1:25" x14ac:dyDescent="0.3">
      <c r="A40">
        <v>9</v>
      </c>
      <c r="B40" t="s">
        <v>28</v>
      </c>
      <c r="C40" s="45">
        <f>'серпень 2025 '!Y40</f>
        <v>9059828.9900000002</v>
      </c>
      <c r="D40" s="44">
        <v>729341.9</v>
      </c>
      <c r="E40" s="44">
        <v>160990.59</v>
      </c>
      <c r="F40" s="44">
        <v>3764.7</v>
      </c>
      <c r="G40" s="44"/>
      <c r="H40" s="44"/>
      <c r="I40" s="44">
        <v>235014.46</v>
      </c>
      <c r="J40" s="45">
        <v>2214.4899999999998</v>
      </c>
      <c r="K40" s="44"/>
      <c r="L40" s="44"/>
      <c r="M40" s="44">
        <v>2679.89</v>
      </c>
      <c r="N40" s="70">
        <v>4604.37</v>
      </c>
      <c r="O40" s="63">
        <v>8252.4699999999993</v>
      </c>
      <c r="P40" s="44">
        <v>1027.45</v>
      </c>
      <c r="Q40" s="44"/>
      <c r="R40" s="44"/>
      <c r="S40" s="44"/>
      <c r="T40" s="44"/>
      <c r="U40" s="44"/>
      <c r="V40" s="44"/>
      <c r="W40" s="44">
        <f t="shared" si="4"/>
        <v>1147890.3199999998</v>
      </c>
      <c r="X40" s="44"/>
      <c r="Y40" s="44">
        <f t="shared" si="5"/>
        <v>10207719.310000001</v>
      </c>
    </row>
    <row r="41" spans="1:25" x14ac:dyDescent="0.3">
      <c r="A41">
        <v>10</v>
      </c>
      <c r="B41" s="9" t="s">
        <v>106</v>
      </c>
      <c r="C41" s="45">
        <f>'серпень 2025 '!Y41</f>
        <v>8411978.7599999998</v>
      </c>
      <c r="D41" s="44">
        <v>745076.73</v>
      </c>
      <c r="E41" s="44">
        <v>171276.25</v>
      </c>
      <c r="F41" s="44">
        <v>553.79999999999995</v>
      </c>
      <c r="G41" s="44"/>
      <c r="H41" s="44"/>
      <c r="I41" s="44">
        <v>202590.86</v>
      </c>
      <c r="J41" s="45">
        <v>1984.85</v>
      </c>
      <c r="K41" s="44"/>
      <c r="L41" s="44"/>
      <c r="M41" s="44">
        <v>618.53</v>
      </c>
      <c r="N41" s="44">
        <v>2653.2</v>
      </c>
      <c r="O41" s="63">
        <v>5878.46</v>
      </c>
      <c r="P41" s="44">
        <v>2129.54</v>
      </c>
      <c r="Q41" s="44"/>
      <c r="R41" s="44"/>
      <c r="S41" s="44"/>
      <c r="T41" s="44"/>
      <c r="U41" s="44"/>
      <c r="V41" s="44"/>
      <c r="W41" s="44">
        <f t="shared" si="4"/>
        <v>1132762.2200000002</v>
      </c>
      <c r="X41" s="44"/>
      <c r="Y41" s="44">
        <f t="shared" si="5"/>
        <v>9544740.9800000004</v>
      </c>
    </row>
    <row r="42" spans="1:25" x14ac:dyDescent="0.3">
      <c r="A42">
        <v>11</v>
      </c>
      <c r="B42" s="12" t="s">
        <v>47</v>
      </c>
      <c r="C42" s="45">
        <f>'серпень 2025 '!Y42</f>
        <v>8002470.9800000014</v>
      </c>
      <c r="D42" s="44">
        <v>646480.78</v>
      </c>
      <c r="E42" s="44">
        <v>143207.38</v>
      </c>
      <c r="F42" s="44">
        <v>1107.5999999999999</v>
      </c>
      <c r="G42" s="44"/>
      <c r="H42" s="44"/>
      <c r="I42" s="44">
        <v>421928.31</v>
      </c>
      <c r="J42" s="45">
        <v>3689.88</v>
      </c>
      <c r="K42" s="44"/>
      <c r="L42" s="44"/>
      <c r="M42" s="44">
        <v>3449.97</v>
      </c>
      <c r="N42" s="44">
        <v>4920.9799999999996</v>
      </c>
      <c r="O42" s="63"/>
      <c r="P42" s="44">
        <v>1931.95</v>
      </c>
      <c r="Q42" s="44"/>
      <c r="R42" s="44"/>
      <c r="S42" s="44"/>
      <c r="T42" s="44"/>
      <c r="U42" s="44"/>
      <c r="V42" s="44"/>
      <c r="W42" s="44">
        <f t="shared" si="4"/>
        <v>1226716.8499999999</v>
      </c>
      <c r="X42" s="44"/>
      <c r="Y42" s="44">
        <f t="shared" si="5"/>
        <v>9229187.8300000019</v>
      </c>
    </row>
    <row r="43" spans="1:25" x14ac:dyDescent="0.3">
      <c r="A43">
        <v>12</v>
      </c>
      <c r="B43" t="s">
        <v>29</v>
      </c>
      <c r="C43" s="45">
        <f>'серпень 2025 '!Y43</f>
        <v>11829309.939999999</v>
      </c>
      <c r="D43" s="44">
        <v>1001482.66</v>
      </c>
      <c r="E43" s="44">
        <v>217410.07</v>
      </c>
      <c r="F43" s="44">
        <v>452603.7</v>
      </c>
      <c r="G43" s="44"/>
      <c r="H43" s="44"/>
      <c r="I43" s="44"/>
      <c r="J43" s="45">
        <v>4977.51</v>
      </c>
      <c r="K43" s="44"/>
      <c r="L43" s="44"/>
      <c r="M43" s="44">
        <v>6899.95</v>
      </c>
      <c r="N43" s="44">
        <v>9841.9599999999991</v>
      </c>
      <c r="O43" s="63"/>
      <c r="P43" s="44">
        <v>2414.94</v>
      </c>
      <c r="Q43" s="44"/>
      <c r="R43" s="44"/>
      <c r="S43" s="44"/>
      <c r="T43" s="44"/>
      <c r="U43" s="44"/>
      <c r="V43" s="44"/>
      <c r="W43" s="44">
        <f t="shared" si="4"/>
        <v>1695630.7899999998</v>
      </c>
      <c r="X43" s="44"/>
      <c r="Y43" s="44">
        <f t="shared" si="5"/>
        <v>13524940.729999999</v>
      </c>
    </row>
    <row r="44" spans="1:25" x14ac:dyDescent="0.3">
      <c r="A44">
        <v>13</v>
      </c>
      <c r="B44" t="s">
        <v>30</v>
      </c>
      <c r="C44" s="45">
        <f>'серпень 2025 '!Y44</f>
        <v>19563911.839999996</v>
      </c>
      <c r="D44" s="44">
        <v>1538045.89</v>
      </c>
      <c r="E44" s="44">
        <v>336555.84</v>
      </c>
      <c r="F44" s="44">
        <v>7049.4</v>
      </c>
      <c r="G44" s="44"/>
      <c r="H44" s="44"/>
      <c r="I44" s="44">
        <v>457342.8</v>
      </c>
      <c r="J44" s="45">
        <v>708.03</v>
      </c>
      <c r="K44" s="44"/>
      <c r="L44" s="44"/>
      <c r="M44" s="44">
        <v>2772.3</v>
      </c>
      <c r="N44" s="44">
        <v>6039.37</v>
      </c>
      <c r="O44" s="63"/>
      <c r="P44" s="44">
        <v>5872.69</v>
      </c>
      <c r="Q44" s="44"/>
      <c r="R44" s="44"/>
      <c r="S44" s="44"/>
      <c r="T44" s="44"/>
      <c r="U44" s="44"/>
      <c r="V44" s="44"/>
      <c r="W44" s="44">
        <f t="shared" si="4"/>
        <v>2354386.3199999994</v>
      </c>
      <c r="X44" s="44"/>
      <c r="Y44" s="44">
        <f t="shared" si="5"/>
        <v>21918298.159999996</v>
      </c>
    </row>
    <row r="45" spans="1:25" x14ac:dyDescent="0.3">
      <c r="A45">
        <v>14</v>
      </c>
      <c r="B45" s="9" t="s">
        <v>107</v>
      </c>
      <c r="C45" s="45">
        <f>'серпень 2025 '!Y45</f>
        <v>18113779.229999997</v>
      </c>
      <c r="D45" s="44">
        <v>1581167.88</v>
      </c>
      <c r="E45" s="44">
        <v>350362.64</v>
      </c>
      <c r="F45" s="44">
        <v>67960.399999999994</v>
      </c>
      <c r="G45" s="44"/>
      <c r="H45" s="44"/>
      <c r="I45" s="44">
        <v>405181.73</v>
      </c>
      <c r="J45" s="45">
        <v>9008.0300000000007</v>
      </c>
      <c r="K45" s="44"/>
      <c r="L45" s="44"/>
      <c r="M45" s="44">
        <v>924.1</v>
      </c>
      <c r="N45" s="44">
        <v>6297.47</v>
      </c>
      <c r="O45" s="63"/>
      <c r="P45" s="44">
        <v>2195.4</v>
      </c>
      <c r="Q45" s="44"/>
      <c r="R45" s="44"/>
      <c r="S45" s="44"/>
      <c r="T45" s="44"/>
      <c r="U45" s="44"/>
      <c r="V45" s="44"/>
      <c r="W45" s="44">
        <f t="shared" si="4"/>
        <v>2423097.65</v>
      </c>
      <c r="X45" s="44"/>
      <c r="Y45" s="44">
        <f t="shared" si="5"/>
        <v>20536876.879999995</v>
      </c>
    </row>
    <row r="46" spans="1:25" x14ac:dyDescent="0.3">
      <c r="A46">
        <v>15</v>
      </c>
      <c r="B46" t="s">
        <v>31</v>
      </c>
      <c r="C46" s="45">
        <f>'серпень 2025 '!Y46</f>
        <v>2370600.08</v>
      </c>
      <c r="D46" s="44">
        <v>81183.710000000006</v>
      </c>
      <c r="E46" s="44">
        <v>14307.25</v>
      </c>
      <c r="F46" s="44"/>
      <c r="G46" s="44"/>
      <c r="H46" s="44"/>
      <c r="I46" s="44"/>
      <c r="J46" s="45"/>
      <c r="K46" s="44"/>
      <c r="L46" s="44"/>
      <c r="M46" s="44"/>
      <c r="N46" s="44">
        <v>1238.8399999999999</v>
      </c>
      <c r="O46" s="63"/>
      <c r="P46" s="44"/>
      <c r="Q46" s="44"/>
      <c r="R46" s="44"/>
      <c r="S46" s="44"/>
      <c r="T46" s="44"/>
      <c r="U46" s="44"/>
      <c r="V46" s="44"/>
      <c r="W46" s="44">
        <f t="shared" si="4"/>
        <v>96729.8</v>
      </c>
      <c r="X46" s="44"/>
      <c r="Y46" s="44">
        <f t="shared" si="5"/>
        <v>2467329.88</v>
      </c>
    </row>
    <row r="47" spans="1:25" x14ac:dyDescent="0.3">
      <c r="A47">
        <v>16</v>
      </c>
      <c r="B47" t="s">
        <v>32</v>
      </c>
      <c r="C47" s="45">
        <f>'серпень 2025 '!Y47</f>
        <v>8650046.7800000012</v>
      </c>
      <c r="D47" s="44">
        <v>769863.51</v>
      </c>
      <c r="E47" s="44">
        <v>169956.93</v>
      </c>
      <c r="F47" s="44">
        <v>4520.7</v>
      </c>
      <c r="G47" s="44"/>
      <c r="H47" s="44"/>
      <c r="I47" s="44">
        <v>243537.27</v>
      </c>
      <c r="J47" s="45">
        <v>2297.36</v>
      </c>
      <c r="K47" s="44">
        <v>300</v>
      </c>
      <c r="L47" s="44"/>
      <c r="M47" s="44"/>
      <c r="N47" s="44">
        <v>3881.72</v>
      </c>
      <c r="O47" s="63">
        <v>7804.97</v>
      </c>
      <c r="P47" s="44">
        <v>164.65</v>
      </c>
      <c r="Q47" s="44"/>
      <c r="R47" s="44">
        <v>2066.5700000000002</v>
      </c>
      <c r="S47" s="44"/>
      <c r="T47" s="44"/>
      <c r="U47" s="44"/>
      <c r="V47" s="44"/>
      <c r="W47" s="44">
        <f t="shared" si="4"/>
        <v>1204393.68</v>
      </c>
      <c r="X47" s="44"/>
      <c r="Y47" s="44">
        <f t="shared" si="5"/>
        <v>9854440.4600000009</v>
      </c>
    </row>
    <row r="48" spans="1:25" x14ac:dyDescent="0.3">
      <c r="A48">
        <v>17</v>
      </c>
      <c r="B48" t="s">
        <v>33</v>
      </c>
      <c r="C48" s="45">
        <f>'серпень 2025 '!Y48</f>
        <v>4831122.43</v>
      </c>
      <c r="D48" s="44">
        <v>460405.04</v>
      </c>
      <c r="E48" s="44">
        <v>98929.66</v>
      </c>
      <c r="F48" s="44">
        <v>2767.8</v>
      </c>
      <c r="G48" s="44"/>
      <c r="H48" s="44"/>
      <c r="I48" s="44">
        <v>103835.23</v>
      </c>
      <c r="J48" s="45">
        <v>1789.2</v>
      </c>
      <c r="K48" s="44"/>
      <c r="L48" s="44"/>
      <c r="M48" s="44">
        <v>394.5</v>
      </c>
      <c r="N48" s="44">
        <v>2095.71</v>
      </c>
      <c r="O48" s="63">
        <v>3867.71</v>
      </c>
      <c r="P48" s="44"/>
      <c r="Q48" s="44"/>
      <c r="R48" s="44"/>
      <c r="S48" s="44"/>
      <c r="T48" s="44"/>
      <c r="U48" s="44"/>
      <c r="V48" s="44"/>
      <c r="W48" s="44">
        <f t="shared" si="4"/>
        <v>674084.84999999986</v>
      </c>
      <c r="X48" s="44"/>
      <c r="Y48" s="44">
        <f t="shared" si="5"/>
        <v>5505207.2799999993</v>
      </c>
    </row>
    <row r="49" spans="1:25" x14ac:dyDescent="0.3">
      <c r="A49">
        <v>18</v>
      </c>
      <c r="B49" t="s">
        <v>34</v>
      </c>
      <c r="C49" s="45">
        <f>'серпень 2025 '!Y49</f>
        <v>3845318.21</v>
      </c>
      <c r="D49" s="44">
        <v>365024.07</v>
      </c>
      <c r="E49" s="44">
        <v>80819.69</v>
      </c>
      <c r="F49" s="44"/>
      <c r="G49" s="44"/>
      <c r="H49" s="44"/>
      <c r="I49" s="44"/>
      <c r="J49" s="45">
        <v>2127.2199999999998</v>
      </c>
      <c r="K49" s="44"/>
      <c r="L49" s="44"/>
      <c r="M49" s="44">
        <v>118.35</v>
      </c>
      <c r="N49" s="44"/>
      <c r="O49" s="44"/>
      <c r="P49" s="44"/>
      <c r="Q49" s="44"/>
      <c r="R49" s="44"/>
      <c r="S49" s="44"/>
      <c r="T49" s="44"/>
      <c r="U49" s="44"/>
      <c r="V49" s="44"/>
      <c r="W49" s="44">
        <f t="shared" si="4"/>
        <v>448089.32999999996</v>
      </c>
      <c r="X49" s="44"/>
      <c r="Y49" s="44">
        <f t="shared" si="5"/>
        <v>4293407.54</v>
      </c>
    </row>
    <row r="50" spans="1:25" ht="14.4" x14ac:dyDescent="0.3">
      <c r="A50" s="2"/>
      <c r="B50" s="3" t="s">
        <v>35</v>
      </c>
      <c r="C50" s="47">
        <f>SUM(C32:C49)</f>
        <v>165230751.33000001</v>
      </c>
      <c r="D50" s="47">
        <f t="shared" ref="D50:V50" si="6">SUM(D32:D49)</f>
        <v>13958136.860000001</v>
      </c>
      <c r="E50" s="47">
        <f t="shared" si="6"/>
        <v>3079539.8300000005</v>
      </c>
      <c r="F50" s="47">
        <f t="shared" si="6"/>
        <v>551862.5</v>
      </c>
      <c r="G50" s="47">
        <f t="shared" si="6"/>
        <v>0</v>
      </c>
      <c r="H50" s="47">
        <f t="shared" si="6"/>
        <v>0</v>
      </c>
      <c r="I50" s="47">
        <f t="shared" si="6"/>
        <v>3429475.42</v>
      </c>
      <c r="J50" s="47">
        <f t="shared" si="6"/>
        <v>105895.53000000001</v>
      </c>
      <c r="K50" s="47">
        <f t="shared" si="6"/>
        <v>300</v>
      </c>
      <c r="L50" s="47">
        <f t="shared" si="6"/>
        <v>0</v>
      </c>
      <c r="M50" s="47">
        <f t="shared" si="6"/>
        <v>28346.959999999999</v>
      </c>
      <c r="N50" s="47">
        <f t="shared" si="6"/>
        <v>68466.91</v>
      </c>
      <c r="O50" s="47">
        <f t="shared" si="6"/>
        <v>53484.6</v>
      </c>
      <c r="P50" s="47">
        <f t="shared" si="6"/>
        <v>27734.49</v>
      </c>
      <c r="Q50" s="47">
        <f t="shared" si="6"/>
        <v>0</v>
      </c>
      <c r="R50" s="47">
        <f t="shared" si="6"/>
        <v>4133.1400000000003</v>
      </c>
      <c r="S50" s="47">
        <f t="shared" si="6"/>
        <v>0</v>
      </c>
      <c r="T50" s="47">
        <f t="shared" si="6"/>
        <v>0</v>
      </c>
      <c r="U50" s="47">
        <f t="shared" si="6"/>
        <v>0</v>
      </c>
      <c r="V50" s="47">
        <f t="shared" si="6"/>
        <v>0</v>
      </c>
      <c r="W50" s="48">
        <f>SUM(W32:W49)</f>
        <v>21307376.239999998</v>
      </c>
      <c r="X50" s="48"/>
      <c r="Y50" s="48">
        <f t="shared" ref="Y50" si="7">SUM(Y32:Y49)</f>
        <v>186538127.56999999</v>
      </c>
    </row>
    <row r="51" spans="1:25" x14ac:dyDescent="0.3">
      <c r="B51" s="1" t="s">
        <v>36</v>
      </c>
      <c r="C51" s="4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>
        <v>1</v>
      </c>
      <c r="B52" t="s">
        <v>37</v>
      </c>
      <c r="C52" s="45">
        <f>'серпень 2025 '!Y52</f>
        <v>2809727.35</v>
      </c>
      <c r="D52" s="44">
        <v>200936.64</v>
      </c>
      <c r="E52" s="44">
        <v>46201.67</v>
      </c>
      <c r="F52" s="44"/>
      <c r="G52" s="44"/>
      <c r="H52" s="44"/>
      <c r="I52" s="44"/>
      <c r="J52" s="45">
        <v>55655.199999999997</v>
      </c>
      <c r="K52" s="44"/>
      <c r="L52" s="44"/>
      <c r="M52" s="44">
        <v>224.92</v>
      </c>
      <c r="N52" s="44">
        <v>1238.8399999999999</v>
      </c>
      <c r="O52" s="44"/>
      <c r="P52" s="44"/>
      <c r="Q52" s="44"/>
      <c r="R52" s="44"/>
      <c r="S52" s="44"/>
      <c r="T52" s="44"/>
      <c r="U52" s="44"/>
      <c r="V52" s="44"/>
      <c r="W52" s="44">
        <f>SUM(D52:V52)</f>
        <v>304257.27</v>
      </c>
      <c r="X52" s="44"/>
      <c r="Y52" s="44">
        <f>C52+W52</f>
        <v>3113984.62</v>
      </c>
    </row>
    <row r="53" spans="1:25" x14ac:dyDescent="0.3">
      <c r="A53">
        <v>2</v>
      </c>
      <c r="B53" t="s">
        <v>38</v>
      </c>
      <c r="C53" s="45">
        <f>'серпень 2025 '!Y53</f>
        <v>2141975.0799999996</v>
      </c>
      <c r="D53" s="44">
        <v>160139.57999999999</v>
      </c>
      <c r="E53" s="44">
        <v>34065.35</v>
      </c>
      <c r="F53" s="44"/>
      <c r="G53" s="44"/>
      <c r="H53" s="44"/>
      <c r="I53" s="44"/>
      <c r="J53" s="45">
        <v>1079.4000000000001</v>
      </c>
      <c r="K53" s="44"/>
      <c r="L53" s="44"/>
      <c r="M53" s="44">
        <v>112.46</v>
      </c>
      <c r="N53" s="44">
        <v>1631.16</v>
      </c>
      <c r="O53" s="44"/>
      <c r="P53" s="44">
        <v>57.08</v>
      </c>
      <c r="Q53" s="44"/>
      <c r="R53" s="44"/>
      <c r="S53" s="44"/>
      <c r="T53" s="44"/>
      <c r="U53" s="44"/>
      <c r="V53" s="44"/>
      <c r="W53" s="44">
        <f t="shared" ref="W53:W54" si="8">SUM(D53:V53)</f>
        <v>197085.02999999997</v>
      </c>
      <c r="X53" s="44"/>
      <c r="Y53" s="44">
        <f t="shared" ref="Y53:Y54" si="9">C53+W53</f>
        <v>2339060.1099999994</v>
      </c>
    </row>
    <row r="54" spans="1:25" ht="14.4" x14ac:dyDescent="0.3">
      <c r="A54">
        <v>3</v>
      </c>
      <c r="B54" t="s">
        <v>39</v>
      </c>
      <c r="C54" s="45">
        <f>'серпень 2025 '!Y54</f>
        <v>1691252.08</v>
      </c>
      <c r="D54" s="49">
        <v>165669.1</v>
      </c>
      <c r="E54" s="49">
        <v>35870.870000000003</v>
      </c>
      <c r="F54" s="44"/>
      <c r="G54" s="44"/>
      <c r="H54" s="44"/>
      <c r="I54" s="44"/>
      <c r="J54" s="67">
        <v>607.4</v>
      </c>
      <c r="K54" s="44"/>
      <c r="L54" s="44"/>
      <c r="M54" s="44"/>
      <c r="N54" s="44">
        <v>309.70999999999998</v>
      </c>
      <c r="O54" s="44"/>
      <c r="P54" s="44"/>
      <c r="Q54" s="44"/>
      <c r="R54" s="44"/>
      <c r="S54" s="44"/>
      <c r="T54" s="44"/>
      <c r="U54" s="44"/>
      <c r="V54" s="44"/>
      <c r="W54" s="44">
        <f t="shared" si="8"/>
        <v>202457.08</v>
      </c>
      <c r="X54" s="44"/>
      <c r="Y54" s="44">
        <f t="shared" si="9"/>
        <v>1893709.1600000001</v>
      </c>
    </row>
    <row r="55" spans="1:25" ht="14.4" x14ac:dyDescent="0.3">
      <c r="A55" s="2"/>
      <c r="B55" s="3" t="s">
        <v>40</v>
      </c>
      <c r="C55" s="47">
        <f>SUM(C52:C54)</f>
        <v>6642954.5099999998</v>
      </c>
      <c r="D55" s="47">
        <f t="shared" ref="D55:V55" si="10">SUM(D52:D54)</f>
        <v>526745.31999999995</v>
      </c>
      <c r="E55" s="47">
        <f t="shared" si="10"/>
        <v>116137.88999999998</v>
      </c>
      <c r="F55" s="47">
        <f t="shared" si="10"/>
        <v>0</v>
      </c>
      <c r="G55" s="47">
        <f t="shared" si="10"/>
        <v>0</v>
      </c>
      <c r="H55" s="47">
        <f t="shared" si="10"/>
        <v>0</v>
      </c>
      <c r="I55" s="47">
        <f t="shared" si="10"/>
        <v>0</v>
      </c>
      <c r="J55" s="47">
        <f t="shared" si="10"/>
        <v>57342</v>
      </c>
      <c r="K55" s="47">
        <f t="shared" si="10"/>
        <v>0</v>
      </c>
      <c r="L55" s="47">
        <f t="shared" si="10"/>
        <v>0</v>
      </c>
      <c r="M55" s="47">
        <f t="shared" si="10"/>
        <v>337.38</v>
      </c>
      <c r="N55" s="47">
        <f t="shared" si="10"/>
        <v>3179.71</v>
      </c>
      <c r="O55" s="47">
        <f t="shared" si="10"/>
        <v>0</v>
      </c>
      <c r="P55" s="47">
        <f t="shared" si="10"/>
        <v>57.08</v>
      </c>
      <c r="Q55" s="47">
        <f t="shared" si="10"/>
        <v>0</v>
      </c>
      <c r="R55" s="47">
        <f t="shared" si="10"/>
        <v>0</v>
      </c>
      <c r="S55" s="47">
        <f t="shared" si="10"/>
        <v>0</v>
      </c>
      <c r="T55" s="47">
        <f t="shared" si="10"/>
        <v>0</v>
      </c>
      <c r="U55" s="47">
        <f t="shared" si="10"/>
        <v>0</v>
      </c>
      <c r="V55" s="47">
        <f t="shared" si="10"/>
        <v>0</v>
      </c>
      <c r="W55" s="48">
        <f>SUM(W52:W54)</f>
        <v>703799.38</v>
      </c>
      <c r="X55" s="48"/>
      <c r="Y55" s="48">
        <f t="shared" ref="Y55" si="11">SUM(Y52:Y54)</f>
        <v>7346753.8899999997</v>
      </c>
    </row>
    <row r="56" spans="1:25" x14ac:dyDescent="0.3">
      <c r="C56" s="45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4.4" x14ac:dyDescent="0.3">
      <c r="A57" s="2"/>
      <c r="B57" s="4" t="s">
        <v>41</v>
      </c>
      <c r="C57" s="50">
        <f>'серпень 2025 '!Y57</f>
        <v>1086167.0699999998</v>
      </c>
      <c r="D57" s="51">
        <v>111298.33</v>
      </c>
      <c r="E57" s="51">
        <v>25855.98</v>
      </c>
      <c r="F57" s="48"/>
      <c r="G57" s="48"/>
      <c r="H57" s="48"/>
      <c r="I57" s="48"/>
      <c r="J57" s="71">
        <v>607</v>
      </c>
      <c r="K57" s="48">
        <v>600</v>
      </c>
      <c r="L57" s="48"/>
      <c r="M57" s="51">
        <v>277.23</v>
      </c>
      <c r="N57" s="51">
        <v>1342.08</v>
      </c>
      <c r="O57" s="48"/>
      <c r="P57" s="48"/>
      <c r="Q57" s="48"/>
      <c r="R57" s="48"/>
      <c r="S57" s="48"/>
      <c r="T57" s="48"/>
      <c r="U57" s="48"/>
      <c r="V57" s="48"/>
      <c r="W57" s="48">
        <f>SUM(D57:V57)</f>
        <v>139980.62</v>
      </c>
      <c r="X57" s="48"/>
      <c r="Y57" s="48">
        <f>C57+W57</f>
        <v>1226147.69</v>
      </c>
    </row>
    <row r="58" spans="1:25" x14ac:dyDescent="0.3">
      <c r="B58" s="5"/>
      <c r="C58" s="5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4.4" x14ac:dyDescent="0.3">
      <c r="A59" s="2"/>
      <c r="B59" s="4" t="s">
        <v>42</v>
      </c>
      <c r="C59" s="50">
        <f>'серпень 2025 '!Y59</f>
        <v>4780987.0500000007</v>
      </c>
      <c r="D59" s="48">
        <v>295456</v>
      </c>
      <c r="E59" s="48">
        <v>62892.82</v>
      </c>
      <c r="F59" s="48">
        <v>7344</v>
      </c>
      <c r="G59" s="48"/>
      <c r="H59" s="48"/>
      <c r="I59" s="48"/>
      <c r="J59" s="72">
        <v>126849</v>
      </c>
      <c r="K59" s="48">
        <v>1200</v>
      </c>
      <c r="L59" s="48"/>
      <c r="M59" s="51">
        <v>4170.21</v>
      </c>
      <c r="N59" s="51">
        <v>14855.83</v>
      </c>
      <c r="O59" s="48"/>
      <c r="P59" s="48"/>
      <c r="Q59" s="48"/>
      <c r="R59" s="48">
        <v>630</v>
      </c>
      <c r="S59" s="48"/>
      <c r="T59" s="48"/>
      <c r="U59" s="48"/>
      <c r="V59" s="48"/>
      <c r="W59" s="48">
        <f t="shared" ref="W59:W61" si="12">SUM(D59:V59)</f>
        <v>513397.86000000004</v>
      </c>
      <c r="X59" s="48"/>
      <c r="Y59" s="48">
        <f t="shared" ref="Y59:Y61" si="13">C59+W59</f>
        <v>5294384.9100000011</v>
      </c>
    </row>
    <row r="60" spans="1:25" x14ac:dyDescent="0.3">
      <c r="B60" s="5"/>
      <c r="C60" s="52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4.4" x14ac:dyDescent="0.3">
      <c r="A61" s="2"/>
      <c r="B61" s="4" t="s">
        <v>43</v>
      </c>
      <c r="C61" s="50">
        <f>'серпень 2025 '!Y61</f>
        <v>1386775.1399999997</v>
      </c>
      <c r="D61" s="51">
        <v>130786.48</v>
      </c>
      <c r="E61" s="51">
        <v>29653.03</v>
      </c>
      <c r="F61" s="48"/>
      <c r="G61" s="48"/>
      <c r="H61" s="48"/>
      <c r="I61" s="48"/>
      <c r="J61" s="71">
        <v>900</v>
      </c>
      <c r="K61" s="48"/>
      <c r="L61" s="51"/>
      <c r="M61" s="48"/>
      <c r="N61" s="51">
        <v>2064.7399999999998</v>
      </c>
      <c r="O61" s="48"/>
      <c r="P61" s="48"/>
      <c r="Q61" s="48"/>
      <c r="R61" s="48"/>
      <c r="S61" s="48"/>
      <c r="T61" s="48"/>
      <c r="U61" s="48"/>
      <c r="V61" s="48"/>
      <c r="W61" s="48">
        <f t="shared" si="12"/>
        <v>163404.25</v>
      </c>
      <c r="X61" s="48"/>
      <c r="Y61" s="48">
        <f t="shared" si="13"/>
        <v>1550179.3899999997</v>
      </c>
    </row>
    <row r="62" spans="1:25" x14ac:dyDescent="0.3">
      <c r="C62" s="45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6" x14ac:dyDescent="0.3">
      <c r="A63" s="6"/>
      <c r="B63" s="7" t="s">
        <v>55</v>
      </c>
      <c r="C63" s="53" t="s">
        <v>57</v>
      </c>
      <c r="D63" s="54">
        <f>D30+D50+D55+D57+D59+D61</f>
        <v>21286845.73</v>
      </c>
      <c r="E63" s="54">
        <f t="shared" ref="E63:W63" si="14">E30+E50+E55+E57+E59+E61</f>
        <v>4703032.1800000016</v>
      </c>
      <c r="F63" s="54">
        <f t="shared" si="14"/>
        <v>567297.5</v>
      </c>
      <c r="G63" s="54">
        <f t="shared" si="14"/>
        <v>0</v>
      </c>
      <c r="H63" s="54">
        <f t="shared" si="14"/>
        <v>1552217.58</v>
      </c>
      <c r="I63" s="54">
        <f t="shared" si="14"/>
        <v>3429475.42</v>
      </c>
      <c r="J63" s="54">
        <f t="shared" si="14"/>
        <v>363429.56000000006</v>
      </c>
      <c r="K63" s="54">
        <f t="shared" si="14"/>
        <v>2400</v>
      </c>
      <c r="L63" s="54">
        <f t="shared" si="14"/>
        <v>0</v>
      </c>
      <c r="M63" s="54">
        <f t="shared" si="14"/>
        <v>120458.13</v>
      </c>
      <c r="N63" s="54">
        <f t="shared" si="14"/>
        <v>561393.55999999982</v>
      </c>
      <c r="O63" s="54">
        <f t="shared" si="14"/>
        <v>77513.899999999994</v>
      </c>
      <c r="P63" s="54">
        <f t="shared" si="14"/>
        <v>35489.520000000004</v>
      </c>
      <c r="Q63" s="54">
        <f t="shared" si="14"/>
        <v>0</v>
      </c>
      <c r="R63" s="54">
        <f t="shared" si="14"/>
        <v>4763.1400000000003</v>
      </c>
      <c r="S63" s="54">
        <f t="shared" si="14"/>
        <v>0</v>
      </c>
      <c r="T63" s="54">
        <f t="shared" si="14"/>
        <v>0</v>
      </c>
      <c r="U63" s="54">
        <f t="shared" si="14"/>
        <v>0</v>
      </c>
      <c r="V63" s="54">
        <f t="shared" si="14"/>
        <v>0</v>
      </c>
      <c r="W63" s="54">
        <f t="shared" si="14"/>
        <v>32704316.219999999</v>
      </c>
      <c r="X63" s="54"/>
      <c r="Y63" s="55" t="s">
        <v>57</v>
      </c>
    </row>
    <row r="64" spans="1:25" x14ac:dyDescent="0.3">
      <c r="C64" s="45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s="24" customFormat="1" ht="14.4" x14ac:dyDescent="0.3">
      <c r="B65" s="24" t="s">
        <v>56</v>
      </c>
      <c r="C65" s="56">
        <f>C30+C50+C55+C57+C59+C61</f>
        <v>266035150.15000001</v>
      </c>
      <c r="D65" s="57">
        <f>D8+D63</f>
        <v>21286845.73</v>
      </c>
      <c r="E65" s="57">
        <f t="shared" ref="E65:V65" si="15">E8+E63</f>
        <v>4703032.1800000016</v>
      </c>
      <c r="F65" s="57">
        <f t="shared" si="15"/>
        <v>567297.5</v>
      </c>
      <c r="G65" s="57">
        <f t="shared" si="15"/>
        <v>0</v>
      </c>
      <c r="H65" s="57">
        <f t="shared" si="15"/>
        <v>1552217.58</v>
      </c>
      <c r="I65" s="57">
        <f t="shared" si="15"/>
        <v>3429475.42</v>
      </c>
      <c r="J65" s="57">
        <f t="shared" si="15"/>
        <v>363429.56000000006</v>
      </c>
      <c r="K65" s="57">
        <f t="shared" si="15"/>
        <v>2400</v>
      </c>
      <c r="L65" s="57">
        <f t="shared" si="15"/>
        <v>0</v>
      </c>
      <c r="M65" s="57">
        <f t="shared" si="15"/>
        <v>120458.13</v>
      </c>
      <c r="N65" s="57">
        <f t="shared" si="15"/>
        <v>561393.55999999982</v>
      </c>
      <c r="O65" s="57">
        <f t="shared" si="15"/>
        <v>77513.899999999994</v>
      </c>
      <c r="P65" s="57">
        <f t="shared" si="15"/>
        <v>35489.520000000004</v>
      </c>
      <c r="Q65" s="57">
        <f t="shared" si="15"/>
        <v>0</v>
      </c>
      <c r="R65" s="57">
        <f t="shared" si="15"/>
        <v>4763.1400000000003</v>
      </c>
      <c r="S65" s="57">
        <f t="shared" si="15"/>
        <v>0</v>
      </c>
      <c r="T65" s="57">
        <f t="shared" si="15"/>
        <v>0</v>
      </c>
      <c r="U65" s="57">
        <f t="shared" si="15"/>
        <v>0</v>
      </c>
      <c r="V65" s="57">
        <f t="shared" si="15"/>
        <v>0</v>
      </c>
      <c r="W65" s="58" t="s">
        <v>57</v>
      </c>
      <c r="X65" s="57"/>
      <c r="Y65" s="57">
        <f>Y30+Y50+Y55+Y57+Y59+Y61</f>
        <v>298739466.37</v>
      </c>
    </row>
    <row r="66" spans="1:25" x14ac:dyDescent="0.3">
      <c r="C66" s="45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22"/>
      <c r="B67" s="25" t="s">
        <v>62</v>
      </c>
      <c r="C67" s="64">
        <f>'серпень 2025 '!Y67</f>
        <v>60030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>
        <f>SUM(D67:V67)</f>
        <v>0</v>
      </c>
      <c r="X67" s="48"/>
      <c r="Y67" s="48">
        <f>C67+W67</f>
        <v>60030</v>
      </c>
    </row>
    <row r="68" spans="1:25" x14ac:dyDescent="0.3">
      <c r="B68" s="18"/>
      <c r="C68" s="45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5"/>
      <c r="X68" s="44"/>
      <c r="Y68" s="44"/>
    </row>
    <row r="69" spans="1:25" x14ac:dyDescent="0.3">
      <c r="B69" s="18"/>
      <c r="C69" s="45"/>
      <c r="D69" s="44"/>
      <c r="E69" s="44"/>
      <c r="F69" s="44"/>
      <c r="G69" s="44"/>
      <c r="H69" s="44"/>
      <c r="I69" s="44"/>
      <c r="J69" s="44"/>
      <c r="K69" s="44"/>
      <c r="L69" s="46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8"/>
      <c r="X69" s="44"/>
      <c r="Y69" s="44"/>
    </row>
    <row r="70" spans="1:25" ht="14.4" x14ac:dyDescent="0.3">
      <c r="A70" s="16"/>
      <c r="B70" s="19"/>
      <c r="C70" s="45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8"/>
      <c r="X70" s="44"/>
      <c r="Y70" s="44"/>
    </row>
    <row r="71" spans="1:25" x14ac:dyDescent="0.3">
      <c r="A71" s="12"/>
      <c r="B71" s="12"/>
      <c r="C71" s="45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5"/>
      <c r="X71" s="44"/>
      <c r="Y71" s="44"/>
    </row>
    <row r="72" spans="1:25" ht="14.4" x14ac:dyDescent="0.3">
      <c r="A72" s="16"/>
      <c r="B72" s="14"/>
      <c r="C72" s="61"/>
      <c r="D72" s="44"/>
      <c r="E72" s="44"/>
      <c r="F72" s="44"/>
      <c r="G72" s="44"/>
      <c r="H72" s="44"/>
      <c r="I72" s="44"/>
      <c r="J72" s="44"/>
      <c r="K72" s="44"/>
      <c r="L72" s="49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5"/>
      <c r="X72" s="44"/>
      <c r="Y72" s="44"/>
    </row>
    <row r="73" spans="1:25" ht="14.4" x14ac:dyDescent="0.3">
      <c r="A73" s="12"/>
      <c r="B73" s="12"/>
      <c r="C73" s="45"/>
      <c r="D73" s="49"/>
      <c r="E73" s="49"/>
      <c r="F73" s="44"/>
      <c r="G73" s="44"/>
      <c r="H73" s="44"/>
      <c r="I73" s="44"/>
      <c r="J73" s="67"/>
      <c r="K73" s="44"/>
      <c r="L73" s="49"/>
      <c r="M73" s="44"/>
      <c r="N73" s="49"/>
      <c r="O73" s="44"/>
      <c r="P73" s="44"/>
      <c r="Q73" s="44"/>
      <c r="R73" s="44"/>
      <c r="S73" s="44"/>
      <c r="T73" s="44"/>
      <c r="U73" s="44"/>
      <c r="V73" s="44"/>
      <c r="W73" s="45"/>
      <c r="X73" s="44"/>
      <c r="Y73" s="44"/>
    </row>
    <row r="74" spans="1:25" ht="14.4" x14ac:dyDescent="0.3">
      <c r="A74" s="17"/>
      <c r="B74" s="20"/>
      <c r="C74" s="45"/>
      <c r="D74" s="44"/>
      <c r="E74" s="44"/>
      <c r="F74" s="44"/>
      <c r="G74" s="44"/>
      <c r="H74" s="44"/>
      <c r="I74" s="44"/>
      <c r="J74" s="45"/>
      <c r="K74" s="44"/>
      <c r="L74" s="44"/>
      <c r="M74" s="44"/>
      <c r="N74" s="49"/>
      <c r="O74" s="44"/>
      <c r="P74" s="44"/>
      <c r="Q74" s="44"/>
      <c r="R74" s="44"/>
      <c r="S74" s="44"/>
      <c r="T74" s="44"/>
      <c r="U74" s="44"/>
      <c r="V74" s="44"/>
      <c r="W74" s="45"/>
      <c r="X74" s="44"/>
      <c r="Y74" s="44"/>
    </row>
    <row r="75" spans="1:25" ht="14.4" x14ac:dyDescent="0.3">
      <c r="A75" s="22"/>
      <c r="B75" s="4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1:25" x14ac:dyDescent="0.3">
      <c r="C76" s="45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4"/>
      <c r="Y76" s="44"/>
    </row>
    <row r="77" spans="1:25" ht="14.4" x14ac:dyDescent="0.3">
      <c r="A77" s="22"/>
      <c r="B77" s="4"/>
      <c r="C77" s="48"/>
      <c r="D77" s="48"/>
      <c r="E77" s="48"/>
      <c r="F77" s="48"/>
      <c r="G77" s="48"/>
      <c r="H77" s="48"/>
      <c r="I77" s="48"/>
      <c r="J77" s="71"/>
      <c r="K77" s="48"/>
      <c r="L77" s="48"/>
      <c r="M77" s="51"/>
      <c r="N77" s="51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1:25" x14ac:dyDescent="0.3">
      <c r="C78" s="45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ht="15.6" x14ac:dyDescent="0.3">
      <c r="A79" s="23"/>
      <c r="B79" s="7"/>
      <c r="C79" s="6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5"/>
    </row>
    <row r="80" spans="1:25" x14ac:dyDescent="0.3">
      <c r="C80" s="45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3:25" s="24" customFormat="1" ht="14.4" x14ac:dyDescent="0.3">
      <c r="C81" s="56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57"/>
      <c r="Y81" s="57"/>
    </row>
    <row r="82" spans="3:25" x14ac:dyDescent="0.3"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</sheetData>
  <mergeCells count="4">
    <mergeCell ref="B1:C1"/>
    <mergeCell ref="D2:U2"/>
    <mergeCell ref="D3:U3"/>
    <mergeCell ref="A8:B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січень 2025</vt:lpstr>
      <vt:lpstr>лютий 2025</vt:lpstr>
      <vt:lpstr>березень 2025</vt:lpstr>
      <vt:lpstr>квітень 2025</vt:lpstr>
      <vt:lpstr>травень 2025</vt:lpstr>
      <vt:lpstr>червень 2025 </vt:lpstr>
      <vt:lpstr>липень 2025</vt:lpstr>
      <vt:lpstr>серпень 2025 </vt:lpstr>
      <vt:lpstr>вересень 2025</vt:lpstr>
      <vt:lpstr>жовтень 2025</vt:lpstr>
      <vt:lpstr>листопад 2025</vt:lpstr>
      <vt:lpstr>грудень 2025</vt:lpstr>
      <vt:lpstr>рік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2025-10-10T09:55:42Z</cp:lastPrinted>
  <dcterms:created xsi:type="dcterms:W3CDTF">2025-02-21T08:22:53Z</dcterms:created>
  <dcterms:modified xsi:type="dcterms:W3CDTF">2026-03-10T12:55:15Z</dcterms:modified>
</cp:coreProperties>
</file>